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9440" windowHeight="12435" firstSheet="1" activeTab="1"/>
  </bookViews>
  <sheets>
    <sheet name="Диаграмма1" sheetId="4" state="hidden" r:id="rId1"/>
    <sheet name="2015-2020" sheetId="12" r:id="rId2"/>
    <sheet name="Лист1" sheetId="13" state="hidden" r:id="rId3"/>
  </sheets>
  <definedNames>
    <definedName name="_Hlk265750594" localSheetId="1">'2015-2020'!#REF!</definedName>
    <definedName name="_Hlk266185738" localSheetId="1">'2015-2020'!#REF!</definedName>
    <definedName name="_Hlk266197019" localSheetId="1">'2015-2020'!#REF!</definedName>
    <definedName name="_xlnm._FilterDatabase" localSheetId="1" hidden="1">'2015-2020'!$A$14:$AA$92</definedName>
    <definedName name="OLE_LINK3" localSheetId="1">'2015-2020'!#REF!</definedName>
    <definedName name="_xlnm.Print_Titles" localSheetId="1">'2015-2020'!$12:$14</definedName>
    <definedName name="_xlnm.Print_Area" localSheetId="1">'2015-2020'!$A$1:$AA$96</definedName>
  </definedNames>
  <calcPr calcId="145621"/>
</workbook>
</file>

<file path=xl/calcChain.xml><?xml version="1.0" encoding="utf-8"?>
<calcChain xmlns="http://schemas.openxmlformats.org/spreadsheetml/2006/main">
  <c r="X79" i="12" l="1"/>
  <c r="X63" i="12"/>
  <c r="X24" i="12"/>
  <c r="X71" i="12" l="1"/>
  <c r="Z71" i="12" s="1"/>
  <c r="X69" i="12"/>
  <c r="X67" i="12"/>
  <c r="X65" i="12"/>
  <c r="X60" i="12"/>
  <c r="W63" i="12"/>
  <c r="W53" i="12"/>
  <c r="W51" i="12"/>
  <c r="W24" i="12"/>
  <c r="W81" i="12"/>
  <c r="Y63" i="12"/>
  <c r="Y73" i="12"/>
  <c r="X73" i="12"/>
  <c r="Y91" i="12"/>
  <c r="X91" i="12"/>
  <c r="V87" i="12"/>
  <c r="V63" i="12"/>
  <c r="V85" i="12"/>
  <c r="V38" i="12"/>
  <c r="Z38" i="12" s="1"/>
  <c r="V32" i="12"/>
  <c r="V79" i="12"/>
  <c r="Z79" i="12" s="1"/>
  <c r="V81" i="12"/>
  <c r="V53" i="12"/>
  <c r="V51" i="12"/>
  <c r="V45" i="12"/>
  <c r="V43" i="12" s="1"/>
  <c r="V40" i="12" s="1"/>
  <c r="V24" i="12"/>
  <c r="V75" i="12"/>
  <c r="V62" i="12" s="1"/>
  <c r="V57" i="12" s="1"/>
  <c r="U73" i="12"/>
  <c r="Z73" i="12"/>
  <c r="U60" i="12"/>
  <c r="Z60" i="12" s="1"/>
  <c r="U75" i="12"/>
  <c r="Z75" i="12" s="1"/>
  <c r="U47" i="12"/>
  <c r="U85" i="12"/>
  <c r="U89" i="12"/>
  <c r="Z89" i="12" s="1"/>
  <c r="U87" i="12"/>
  <c r="Z87" i="12" s="1"/>
  <c r="U81" i="12"/>
  <c r="U69" i="12"/>
  <c r="Z69" i="12" s="1"/>
  <c r="U65" i="12"/>
  <c r="Z65" i="12"/>
  <c r="U63" i="12"/>
  <c r="U53" i="12"/>
  <c r="Z53" i="12" s="1"/>
  <c r="U51" i="12"/>
  <c r="Z51" i="12"/>
  <c r="U45" i="12"/>
  <c r="U24" i="12"/>
  <c r="U21" i="12" s="1"/>
  <c r="U32" i="12"/>
  <c r="T81" i="12"/>
  <c r="Z81" i="12" s="1"/>
  <c r="T63" i="12"/>
  <c r="Z63" i="12" s="1"/>
  <c r="T24" i="12"/>
  <c r="T83" i="12"/>
  <c r="Z83" i="12" s="1"/>
  <c r="T85" i="12"/>
  <c r="Z85" i="12" s="1"/>
  <c r="X8" i="13"/>
  <c r="Y43" i="12"/>
  <c r="Y40" i="12" s="1"/>
  <c r="X43" i="12"/>
  <c r="X40" i="12" s="1"/>
  <c r="W43" i="12"/>
  <c r="Z77" i="12"/>
  <c r="Z67" i="12"/>
  <c r="Z55" i="12"/>
  <c r="Z49" i="12"/>
  <c r="Z34" i="12"/>
  <c r="X21" i="12"/>
  <c r="T43" i="12"/>
  <c r="T40" i="12" s="1"/>
  <c r="Y21" i="12"/>
  <c r="W21" i="12"/>
  <c r="Z47" i="12"/>
  <c r="T21" i="12"/>
  <c r="X62" i="12" l="1"/>
  <c r="X57" i="12" s="1"/>
  <c r="X15" i="12" s="1"/>
  <c r="Y15" i="12"/>
  <c r="W40" i="12"/>
  <c r="W15" i="12" s="1"/>
  <c r="Z32" i="12"/>
  <c r="Y62" i="12"/>
  <c r="Y57" i="12" s="1"/>
  <c r="W62" i="12"/>
  <c r="W57" i="12" s="1"/>
  <c r="U62" i="12"/>
  <c r="U57" i="12" s="1"/>
  <c r="Z45" i="12"/>
  <c r="V21" i="12"/>
  <c r="V15" i="12" s="1"/>
  <c r="Z91" i="12"/>
  <c r="Z24" i="12"/>
  <c r="U43" i="12"/>
  <c r="T62" i="12"/>
  <c r="Z21" i="12" l="1"/>
  <c r="Z62" i="12"/>
  <c r="T57" i="12"/>
  <c r="U40" i="12"/>
  <c r="Z43" i="12"/>
  <c r="Z40" i="12" l="1"/>
  <c r="U15" i="12"/>
  <c r="Z57" i="12"/>
  <c r="T15" i="12"/>
  <c r="Z15" i="12" s="1"/>
</calcChain>
</file>

<file path=xl/sharedStrings.xml><?xml version="1.0" encoding="utf-8"?>
<sst xmlns="http://schemas.openxmlformats.org/spreadsheetml/2006/main" count="207" uniqueCount="98">
  <si>
    <t>Коды бюджетной классификации</t>
  </si>
  <si>
    <t>раздел</t>
  </si>
  <si>
    <t>подраздел</t>
  </si>
  <si>
    <t>классификация целевой статьи расхода бюджета</t>
  </si>
  <si>
    <t>код исполнителя программы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</si>
  <si>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</si>
  <si>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Программа, всего</t>
  </si>
  <si>
    <t>Единица измерения</t>
  </si>
  <si>
    <t>тыс.руб.</t>
  </si>
  <si>
    <t>Ответственный исполнитель муниципальной программы города Твери: управление информационных ресурсов и технологий администрации города Твери</t>
  </si>
  <si>
    <t>Годы реализации программы</t>
  </si>
  <si>
    <t>к муниципальной программе города Твери</t>
  </si>
  <si>
    <t>значение</t>
  </si>
  <si>
    <t>год достижения</t>
  </si>
  <si>
    <t>Целевое (суммарное) значение показателя</t>
  </si>
  <si>
    <t>шт.</t>
  </si>
  <si>
    <t>%</t>
  </si>
  <si>
    <t>чел.</t>
  </si>
  <si>
    <r>
      <rPr>
        <b/>
        <sz val="10"/>
        <rFont val="Arial"/>
        <family val="2"/>
        <charset val="204"/>
      </rPr>
      <t>Показатель 2</t>
    </r>
    <r>
      <rPr>
        <sz val="10"/>
        <rFont val="Arial"/>
        <family val="2"/>
        <charset val="204"/>
      </rPr>
      <t xml:space="preserve"> «Доля образовательных учреждений города Твери, имеющих сайт на официальном портале школ города Твери»</t>
    </r>
  </si>
  <si>
    <r>
      <rPr>
        <b/>
        <sz val="10"/>
        <rFont val="Arial"/>
        <family val="2"/>
        <charset val="204"/>
      </rPr>
      <t>Показатель 4</t>
    </r>
    <r>
      <rPr>
        <sz val="10"/>
        <rFont val="Arial"/>
        <family val="2"/>
        <charset val="204"/>
      </rPr>
      <t xml:space="preserve"> «Доля учреждений, работающих в СЭД в муниципальной системе образования города Твери»</t>
    </r>
  </si>
  <si>
    <r>
      <rPr>
        <b/>
        <sz val="10"/>
        <rFont val="Arial"/>
        <family val="2"/>
        <charset val="204"/>
      </rPr>
      <t>Показатель 7</t>
    </r>
    <r>
      <rPr>
        <sz val="10"/>
        <rFont val="Arial"/>
        <family val="2"/>
        <charset val="204"/>
      </rPr>
      <t xml:space="preserve"> «Доля образовательных учреждений, подключенных к АИС «Школьный офис» в муниципальной системе образования города Твери»</t>
    </r>
  </si>
  <si>
    <r>
      <rPr>
        <b/>
        <sz val="10"/>
        <rFont val="Arial"/>
        <family val="2"/>
        <charset val="204"/>
      </rPr>
      <t>Показатель 9</t>
    </r>
    <r>
      <rPr>
        <sz val="10"/>
        <rFont val="Arial"/>
        <family val="2"/>
        <charset val="204"/>
      </rPr>
      <t xml:space="preserve"> «Доля образовательных учреждений, подключенных к  АИС «Запись в школу» в муниципальной системе образования города Твери»</t>
    </r>
  </si>
  <si>
    <r>
      <t xml:space="preserve">Показатель 6 </t>
    </r>
    <r>
      <rPr>
        <sz val="10"/>
        <rFont val="Arial"/>
        <family val="2"/>
        <charset val="204"/>
      </rPr>
      <t>«Доля образовательных учреждений, подключенных к АИС «Электронная школа» в муниципальной системе образования города Твери»</t>
    </r>
  </si>
  <si>
    <r>
      <rPr>
        <b/>
        <sz val="10"/>
        <color indexed="8"/>
        <rFont val="Arial"/>
        <family val="2"/>
        <charset val="204"/>
      </rPr>
      <t>Мероприятие 1.03</t>
    </r>
    <r>
      <rPr>
        <sz val="10"/>
        <color indexed="8"/>
        <rFont val="Arial"/>
        <family val="2"/>
        <charset val="204"/>
      </rPr>
      <t xml:space="preserve"> «Развитие и сопровождение автоматизированных информационных систем (АИС) в сфере образования»</t>
    </r>
  </si>
  <si>
    <r>
      <rPr>
        <b/>
        <sz val="10"/>
        <rFont val="Arial"/>
        <family val="2"/>
        <charset val="204"/>
      </rPr>
      <t>Показатель 1</t>
    </r>
    <r>
      <rPr>
        <sz val="10"/>
        <rFont val="Arial"/>
        <family val="2"/>
        <charset val="204"/>
      </rPr>
      <t xml:space="preserve"> «Доля дошкольных учреждений, подключенных к АИС «Единая электронная очередь в МДОУ»</t>
    </r>
  </si>
  <si>
    <r>
      <rPr>
        <b/>
        <sz val="10"/>
        <rFont val="Arial"/>
        <family val="2"/>
        <charset val="204"/>
      </rPr>
      <t xml:space="preserve">Показатель 3 </t>
    </r>
    <r>
      <rPr>
        <sz val="10"/>
        <rFont val="Arial"/>
        <family val="2"/>
        <charset val="204"/>
      </rPr>
      <t>«Доля дошкольных учреждений, подключенных к АИС «Дошкольное образование»</t>
    </r>
  </si>
  <si>
    <r>
      <rPr>
        <b/>
        <sz val="10"/>
        <rFont val="Arial"/>
        <family val="2"/>
        <charset val="204"/>
      </rPr>
      <t>Показатель 5</t>
    </r>
    <r>
      <rPr>
        <sz val="10"/>
        <rFont val="Arial"/>
        <family val="2"/>
        <charset val="204"/>
      </rPr>
      <t xml:space="preserve"> «Доля образовательных учреждений, подключенных к АИС «Учет детей до 18 лет, проживающих на территории города Твери»</t>
    </r>
  </si>
  <si>
    <t xml:space="preserve">Характеристика муниципальной программы города Твери
«Развитие информационных ресурсов города Твери» на 2014-2019 годы
</t>
  </si>
  <si>
    <t>"Развитие информационных ресурсов города Твери" на 2015-2020 годы</t>
  </si>
  <si>
    <t>«Развитие информационных ресурсов города Твери» на 2015-2020 годы</t>
  </si>
  <si>
    <t>«Развитие информационных ресурсов города Твери»  на 2015-2020 годы</t>
  </si>
  <si>
    <t>А.В. Исаев</t>
  </si>
  <si>
    <r>
      <rPr>
        <b/>
        <sz val="10"/>
        <color indexed="8"/>
        <rFont val="Times New Roman"/>
        <family val="1"/>
        <charset val="204"/>
      </rPr>
      <t>Цель 1</t>
    </r>
    <r>
      <rPr>
        <sz val="10"/>
        <color indexed="8"/>
        <rFont val="Times New Roman"/>
        <family val="1"/>
        <charset val="204"/>
      </rPr>
      <t xml:space="preserve"> «Создание условий для информационного обслуживания граждан, органов власти и управления, а также повышение уровня доступности информации о деятельности администрации города Твери»</t>
    </r>
  </si>
  <si>
    <r>
      <rPr>
        <b/>
        <sz val="10"/>
        <color indexed="8"/>
        <rFont val="Times New Roman"/>
        <family val="1"/>
        <charset val="204"/>
      </rPr>
      <t xml:space="preserve">Показатель 1 </t>
    </r>
    <r>
      <rPr>
        <sz val="10"/>
        <color indexed="8"/>
        <rFont val="Times New Roman"/>
        <family val="1"/>
        <charset val="204"/>
      </rPr>
      <t>«Количество муниципальных услуг, опубликованных на Портале государственных услуг Российской Федерации»</t>
    </r>
  </si>
  <si>
    <r>
      <rPr>
        <b/>
        <sz val="10"/>
        <rFont val="Times New Roman"/>
        <family val="1"/>
        <charset val="204"/>
      </rPr>
      <t>Показатель 2</t>
    </r>
    <r>
      <rPr>
        <sz val="10"/>
        <rFont val="Times New Roman"/>
        <family val="1"/>
        <charset val="204"/>
      </rPr>
      <t xml:space="preserve"> «Количество публикаций о деятельности администрации города Твери на официальном сайте в сети «Интернет» муниципального образования «город Тверь»</t>
    </r>
  </si>
  <si>
    <r>
      <rPr>
        <b/>
        <sz val="10"/>
        <rFont val="Times New Roman"/>
        <family val="1"/>
        <charset val="204"/>
      </rPr>
      <t>Цель 2</t>
    </r>
    <r>
      <rPr>
        <sz val="10"/>
        <rFont val="Times New Roman"/>
        <family val="1"/>
        <charset val="204"/>
      </rPr>
      <t xml:space="preserve"> «Внедрение инновационных ресурсов и технологий в деятельность структурных подразделений и повышение эффективности взаимодействия между структурными подразделениями администрации города Твери»</t>
    </r>
  </si>
  <si>
    <r>
      <rPr>
        <b/>
        <sz val="10"/>
        <color indexed="8"/>
        <rFont val="Times New Roman"/>
        <family val="1"/>
        <charset val="204"/>
      </rPr>
      <t xml:space="preserve">Показатель 1 </t>
    </r>
    <r>
      <rPr>
        <sz val="10"/>
        <color indexed="8"/>
        <rFont val="Times New Roman"/>
        <family val="1"/>
        <charset val="204"/>
      </rPr>
      <t>«Доля эффективно работающих сегментов информационной системы в структурных подразделениях администрации города Твери и Тверской Городской Думы (ТГД)»</t>
    </r>
  </si>
  <si>
    <r>
      <rPr>
        <b/>
        <sz val="10"/>
        <color indexed="8"/>
        <rFont val="Times New Roman"/>
        <family val="1"/>
        <charset val="204"/>
      </rPr>
      <t>Задача 1</t>
    </r>
    <r>
      <rPr>
        <sz val="10"/>
        <color indexed="8"/>
        <rFont val="Times New Roman"/>
        <family val="1"/>
        <charset val="204"/>
      </rPr>
      <t xml:space="preserve"> «Повышение эффективности работы структурных подразделений за счет внедрения и развития информационных систем в деятельность сотрудников подразделений»</t>
    </r>
  </si>
  <si>
    <r>
      <rPr>
        <b/>
        <sz val="10"/>
        <color indexed="8"/>
        <rFont val="Times New Roman"/>
        <family val="1"/>
        <charset val="204"/>
      </rPr>
      <t>Показатель 1</t>
    </r>
    <r>
      <rPr>
        <sz val="10"/>
        <color indexed="8"/>
        <rFont val="Times New Roman"/>
        <family val="1"/>
        <charset val="204"/>
      </rPr>
      <t xml:space="preserve"> «Количество внедренных информационных систем»</t>
    </r>
  </si>
  <si>
    <r>
      <rPr>
        <b/>
        <sz val="10"/>
        <color indexed="8"/>
        <rFont val="Times New Roman"/>
        <family val="1"/>
        <charset val="204"/>
      </rPr>
      <t xml:space="preserve">Показатель 2 </t>
    </r>
    <r>
      <rPr>
        <sz val="10"/>
        <color indexed="8"/>
        <rFont val="Times New Roman"/>
        <family val="1"/>
        <charset val="204"/>
      </rPr>
      <t>«Количество доступных онлайн-сервисов для жителей города Твери»</t>
    </r>
  </si>
  <si>
    <r>
      <rPr>
        <b/>
        <sz val="10"/>
        <color indexed="8"/>
        <rFont val="Times New Roman"/>
        <family val="1"/>
        <charset val="204"/>
      </rPr>
      <t>Мероприятие 1.01</t>
    </r>
    <r>
      <rPr>
        <sz val="10"/>
        <color indexed="8"/>
        <rFont val="Times New Roman"/>
        <family val="1"/>
        <charset val="204"/>
      </rPr>
      <t xml:space="preserve"> «Развитие и сопровождение автоматизированных информационных систем (АИС) для администрации города Твери и структурных подразделений»</t>
    </r>
  </si>
  <si>
    <r>
      <rPr>
        <b/>
        <sz val="10"/>
        <rFont val="Times New Roman"/>
        <family val="1"/>
        <charset val="204"/>
      </rPr>
      <t>Показатель 1</t>
    </r>
    <r>
      <rPr>
        <sz val="10"/>
        <rFont val="Times New Roman"/>
        <family val="1"/>
        <charset val="204"/>
      </rPr>
      <t xml:space="preserve"> «Количество загруженных оцифрованных планшетов в АИС обеспечения градостроительной деятельности (АИС ОГД), в соответствии с требованиями действующего законодательства»</t>
    </r>
  </si>
  <si>
    <r>
      <rPr>
        <b/>
        <sz val="10"/>
        <rFont val="Times New Roman"/>
        <family val="1"/>
        <charset val="204"/>
      </rPr>
      <t>Показатель 2</t>
    </r>
    <r>
      <rPr>
        <sz val="10"/>
        <rFont val="Times New Roman"/>
        <family val="1"/>
        <charset val="204"/>
      </rPr>
      <t xml:space="preserve"> «Количество структурных подразделений, работающих в муниципальной геоинформационной системе (МГИС)»</t>
    </r>
  </si>
  <si>
    <r>
      <rPr>
        <b/>
        <sz val="10"/>
        <rFont val="Times New Roman"/>
        <family val="1"/>
        <charset val="204"/>
      </rPr>
      <t>Показатель 3</t>
    </r>
    <r>
      <rPr>
        <sz val="10"/>
        <rFont val="Times New Roman"/>
        <family val="1"/>
        <charset val="204"/>
      </rPr>
      <t xml:space="preserve"> «Количество структурных подразделений, работающих в  автоматизированной информационной системе (АИС) «Муниципальное задание»</t>
    </r>
  </si>
  <si>
    <r>
      <t>Показатель 5</t>
    </r>
    <r>
      <rPr>
        <sz val="10"/>
        <rFont val="Times New Roman"/>
        <family val="1"/>
        <charset val="204"/>
      </rPr>
      <t xml:space="preserve"> «Доля договоров найма муниципального жилья, переведенных из бумажного в электронный формат в АИС «Учет муниципального жилищного фонда города Твери»</t>
    </r>
  </si>
  <si>
    <r>
      <rPr>
        <b/>
        <sz val="10"/>
        <rFont val="Times New Roman"/>
        <family val="1"/>
        <charset val="204"/>
      </rPr>
      <t>Показатель 8</t>
    </r>
    <r>
      <rPr>
        <sz val="10"/>
        <rFont val="Times New Roman"/>
        <family val="1"/>
        <charset val="204"/>
      </rPr>
      <t xml:space="preserve"> «Количество пользователей, работающих в системе электронного документооборота (СЭД) в администрации города Твери»</t>
    </r>
  </si>
  <si>
    <r>
      <rPr>
        <b/>
        <sz val="10"/>
        <rFont val="Times New Roman"/>
        <family val="1"/>
        <charset val="204"/>
      </rPr>
      <t>Показатель 9</t>
    </r>
    <r>
      <rPr>
        <sz val="10"/>
        <rFont val="Times New Roman"/>
        <family val="1"/>
        <charset val="204"/>
      </rPr>
      <t xml:space="preserve"> «Доля структурных подразделений, работающих в АИС «Муниципальный заказ» (АИС «МЗ»)»</t>
    </r>
  </si>
  <si>
    <r>
      <rPr>
        <b/>
        <sz val="10"/>
        <rFont val="Times New Roman"/>
        <family val="1"/>
        <charset val="204"/>
      </rPr>
      <t xml:space="preserve">Показатель 10 </t>
    </r>
    <r>
      <rPr>
        <sz val="10"/>
        <rFont val="Times New Roman"/>
        <family val="1"/>
        <charset val="204"/>
      </rPr>
      <t>«Доля договоров, загруженных в информационную систему по расчету арендной платы и учету поступлений от сдачи в аренду имущества, находящегося в муниципальной собственности»</t>
    </r>
  </si>
  <si>
    <r>
      <rPr>
        <b/>
        <sz val="10"/>
        <color indexed="8"/>
        <rFont val="Times New Roman"/>
        <family val="1"/>
        <charset val="204"/>
      </rPr>
      <t>Мероприятие 1.02</t>
    </r>
    <r>
      <rPr>
        <sz val="10"/>
        <color indexed="8"/>
        <rFont val="Times New Roman"/>
        <family val="1"/>
        <charset val="204"/>
      </rPr>
      <t xml:space="preserve">  «Информационное сопровождение и обновление автоматизированных систем «АС» исполнения бюджета города Твери «Бюджет», «Удаленное рабочее место» в соответствии с действующим законодательством»</t>
    </r>
  </si>
  <si>
    <r>
      <rPr>
        <b/>
        <sz val="10"/>
        <rFont val="Times New Roman"/>
        <family val="1"/>
        <charset val="204"/>
      </rPr>
      <t>Показатель 1</t>
    </r>
    <r>
      <rPr>
        <sz val="10"/>
        <rFont val="Times New Roman"/>
        <family val="1"/>
        <charset val="204"/>
      </rPr>
      <t xml:space="preserve"> «Доля структурных подразделений, работающих в АС «Бюджет» и «Удаленное рабочее место»</t>
    </r>
  </si>
  <si>
    <r>
      <rPr>
        <b/>
        <sz val="10"/>
        <color indexed="8"/>
        <rFont val="Times New Roman"/>
        <family val="1"/>
        <charset val="204"/>
      </rPr>
      <t>Мероприятие 1.03</t>
    </r>
    <r>
      <rPr>
        <sz val="10"/>
        <color indexed="8"/>
        <rFont val="Times New Roman"/>
        <family val="1"/>
        <charset val="204"/>
      </rPr>
      <t xml:space="preserve"> «Развитие и сопровождение автоматизированных информационных систем (АИС) в сфере образования»</t>
    </r>
  </si>
  <si>
    <r>
      <rPr>
        <b/>
        <sz val="10"/>
        <rFont val="Times New Roman"/>
        <family val="1"/>
        <charset val="204"/>
      </rPr>
      <t>Показатель 1</t>
    </r>
    <r>
      <rPr>
        <sz val="10"/>
        <rFont val="Times New Roman"/>
        <family val="1"/>
        <charset val="204"/>
      </rPr>
      <t xml:space="preserve"> «Доля дошкольных учреждений, подключенных к АИС «Единая электронная очередь в МДОУ»</t>
    </r>
  </si>
  <si>
    <r>
      <rPr>
        <b/>
        <sz val="10"/>
        <rFont val="Times New Roman"/>
        <family val="1"/>
        <charset val="204"/>
      </rPr>
      <t>Показатель 2</t>
    </r>
    <r>
      <rPr>
        <sz val="10"/>
        <rFont val="Times New Roman"/>
        <family val="1"/>
        <charset val="204"/>
      </rPr>
      <t xml:space="preserve"> «Доля образовательных учреждений города Твери, имеющих сайт на официальном портале школ города Твери»</t>
    </r>
  </si>
  <si>
    <r>
      <rPr>
        <b/>
        <sz val="10"/>
        <rFont val="Times New Roman"/>
        <family val="1"/>
        <charset val="204"/>
      </rPr>
      <t>Показатель 4</t>
    </r>
    <r>
      <rPr>
        <sz val="10"/>
        <rFont val="Times New Roman"/>
        <family val="1"/>
        <charset val="204"/>
      </rPr>
      <t xml:space="preserve"> «Доля учреждений, работающих в СЭД в муниципальной системе образования города Твери»</t>
    </r>
  </si>
  <si>
    <r>
      <t xml:space="preserve">Мероприятие 1.04 </t>
    </r>
    <r>
      <rPr>
        <sz val="10"/>
        <color indexed="8"/>
        <rFont val="Times New Roman"/>
        <family val="1"/>
        <charset val="204"/>
      </rPr>
      <t>«Развитие и сопровождение автоматизированных информационных систем и программных продуктов в сфере управления муниципальным имуществом»</t>
    </r>
  </si>
  <si>
    <r>
      <rPr>
        <b/>
        <sz val="10"/>
        <rFont val="Times New Roman"/>
        <family val="1"/>
        <charset val="204"/>
      </rPr>
      <t xml:space="preserve">Показатель 1 </t>
    </r>
    <r>
      <rPr>
        <sz val="10"/>
        <rFont val="Times New Roman"/>
        <family val="1"/>
        <charset val="204"/>
      </rPr>
      <t>«Доля объектов муниципального имущества, загруженного в информационные системы и программные продукты в сфере управления муниципальным имуществом»</t>
    </r>
  </si>
  <si>
    <r>
      <rPr>
        <b/>
        <sz val="10"/>
        <color indexed="8"/>
        <rFont val="Times New Roman"/>
        <family val="1"/>
        <charset val="204"/>
      </rPr>
      <t>Задача 2</t>
    </r>
    <r>
      <rPr>
        <sz val="10"/>
        <color indexed="8"/>
        <rFont val="Times New Roman"/>
        <family val="1"/>
        <charset val="204"/>
      </rPr>
      <t xml:space="preserve"> «Обеспечение работы сотрудников структурных подразделений администрации города и учреждений культуры за счет предоставления доступа к информационным базам данных, а также за счет обеспечения безопасности информации в локально-вычислительной сети, в том числе при обработке персональных данных»</t>
    </r>
  </si>
  <si>
    <r>
      <rPr>
        <b/>
        <sz val="10"/>
        <color indexed="8"/>
        <rFont val="Times New Roman"/>
        <family val="1"/>
        <charset val="204"/>
      </rPr>
      <t>Показатель 1</t>
    </r>
    <r>
      <rPr>
        <sz val="10"/>
        <color indexed="8"/>
        <rFont val="Times New Roman"/>
        <family val="1"/>
        <charset val="204"/>
      </rPr>
      <t xml:space="preserve"> «Количество доступных справочно-правовых систем для сотрудников администрации города Твери»</t>
    </r>
  </si>
  <si>
    <r>
      <rPr>
        <b/>
        <sz val="10"/>
        <color indexed="8"/>
        <rFont val="Times New Roman"/>
        <family val="1"/>
        <charset val="204"/>
      </rPr>
      <t>Показатель 2</t>
    </r>
    <r>
      <rPr>
        <sz val="10"/>
        <color indexed="8"/>
        <rFont val="Times New Roman"/>
        <family val="1"/>
        <charset val="204"/>
      </rPr>
      <t xml:space="preserve"> «Доля рабочих мест в локально-вычислительной сети структурных подразделений администрации города Твери, на которых обеспечена безопасность информации, в том числе при обработке персональных данных»</t>
    </r>
  </si>
  <si>
    <r>
      <rPr>
        <b/>
        <sz val="10"/>
        <color indexed="8"/>
        <rFont val="Times New Roman"/>
        <family val="1"/>
        <charset val="204"/>
      </rPr>
      <t>Показатель 1</t>
    </r>
    <r>
      <rPr>
        <sz val="10"/>
        <color indexed="8"/>
        <rFont val="Times New Roman"/>
        <family val="1"/>
        <charset val="204"/>
      </rPr>
      <t xml:space="preserve"> «Доля рабочих мест, подключенных к защищенной локально-вычислительной сети структурных подразделений администрации города Твери»</t>
    </r>
  </si>
  <si>
    <r>
      <rPr>
        <b/>
        <sz val="10"/>
        <color indexed="8"/>
        <rFont val="Times New Roman"/>
        <family val="1"/>
        <charset val="204"/>
      </rPr>
      <t xml:space="preserve">Показатель 2 </t>
    </r>
    <r>
      <rPr>
        <sz val="10"/>
        <color indexed="8"/>
        <rFont val="Times New Roman"/>
        <family val="1"/>
        <charset val="204"/>
      </rPr>
      <t>«Доля рабочих мест, подключенных к защищенной локально-вычислительной сети структурных подразделений администрации города Твери, за исключением департамента финансов администрации города Твери, на которых происходит обработка персональных данных»</t>
    </r>
  </si>
  <si>
    <r>
      <rPr>
        <b/>
        <sz val="10"/>
        <color indexed="8"/>
        <rFont val="Times New Roman"/>
        <family val="1"/>
        <charset val="204"/>
      </rPr>
      <t xml:space="preserve">Показатель 3 </t>
    </r>
    <r>
      <rPr>
        <sz val="10"/>
        <color indexed="8"/>
        <rFont val="Times New Roman"/>
        <family val="1"/>
        <charset val="204"/>
      </rPr>
      <t>«Доля рабочих мест, подключенных к защищенной локально-вычислительной сети департамента финансов администрации города Твери, на которых происходит обработка персональных данных»</t>
    </r>
  </si>
  <si>
    <r>
      <rPr>
        <b/>
        <sz val="10"/>
        <color indexed="8"/>
        <rFont val="Times New Roman"/>
        <family val="1"/>
        <charset val="204"/>
      </rPr>
      <t xml:space="preserve">Мероприятие 2.02 </t>
    </r>
    <r>
      <rPr>
        <sz val="10"/>
        <color indexed="8"/>
        <rFont val="Times New Roman"/>
        <family val="1"/>
        <charset val="204"/>
      </rPr>
      <t>«Приобретение и обслуживание лицензионных программных средств»</t>
    </r>
  </si>
  <si>
    <r>
      <rPr>
        <b/>
        <sz val="10"/>
        <color indexed="8"/>
        <rFont val="Times New Roman"/>
        <family val="1"/>
        <charset val="204"/>
      </rPr>
      <t xml:space="preserve">Показатель 1 </t>
    </r>
    <r>
      <rPr>
        <sz val="10"/>
        <color indexed="8"/>
        <rFont val="Times New Roman"/>
        <family val="1"/>
        <charset val="204"/>
      </rPr>
      <t>«Доля актуальных версий лицензионных программных средств и наличие технической поддержки по программным продуктам»</t>
    </r>
  </si>
  <si>
    <r>
      <rPr>
        <b/>
        <sz val="10"/>
        <color indexed="8"/>
        <rFont val="Times New Roman"/>
        <family val="1"/>
        <charset val="204"/>
      </rPr>
      <t>Мероприятие 2.03</t>
    </r>
    <r>
      <rPr>
        <sz val="10"/>
        <color indexed="8"/>
        <rFont val="Times New Roman"/>
        <family val="1"/>
        <charset val="204"/>
      </rPr>
      <t xml:space="preserve"> «Развитие сервисов официального сайта муниципального образования «город Тверь» в сети Интернет «http://www.tver.ru/», включая его сопровождение»</t>
    </r>
  </si>
  <si>
    <r>
      <rPr>
        <b/>
        <sz val="10"/>
        <color indexed="8"/>
        <rFont val="Times New Roman"/>
        <family val="1"/>
        <charset val="204"/>
      </rPr>
      <t>Показатель 1</t>
    </r>
    <r>
      <rPr>
        <sz val="10"/>
        <color indexed="8"/>
        <rFont val="Times New Roman"/>
        <family val="1"/>
        <charset val="204"/>
      </rPr>
      <t xml:space="preserve"> «Количество предоставленных информационных сервисов для посетителей сайта»</t>
    </r>
  </si>
  <si>
    <r>
      <rPr>
        <b/>
        <sz val="10"/>
        <color indexed="8"/>
        <rFont val="Times New Roman"/>
        <family val="1"/>
        <charset val="204"/>
      </rPr>
      <t>Мероприятие 2.04</t>
    </r>
    <r>
      <rPr>
        <sz val="10"/>
        <color indexed="8"/>
        <rFont val="Times New Roman"/>
        <family val="1"/>
        <charset val="204"/>
      </rPr>
      <t xml:space="preserve">  «Обеспечение доступа структурных подразделений администрации города Твери к актуальным версиям справочно-правовых систем (СПС)»</t>
    </r>
  </si>
  <si>
    <r>
      <rPr>
        <b/>
        <sz val="10"/>
        <color indexed="8"/>
        <rFont val="Times New Roman"/>
        <family val="1"/>
        <charset val="204"/>
      </rPr>
      <t>Показатель 1</t>
    </r>
    <r>
      <rPr>
        <sz val="10"/>
        <color indexed="8"/>
        <rFont val="Times New Roman"/>
        <family val="1"/>
        <charset val="204"/>
      </rPr>
      <t xml:space="preserve"> «Количество справочно-правовых систем, доступных структурным подразделениям»</t>
    </r>
  </si>
  <si>
    <r>
      <rPr>
        <b/>
        <sz val="10"/>
        <color indexed="8"/>
        <rFont val="Times New Roman"/>
        <family val="1"/>
        <charset val="204"/>
      </rPr>
      <t xml:space="preserve">Мероприятие 2.05 </t>
    </r>
    <r>
      <rPr>
        <sz val="10"/>
        <color indexed="8"/>
        <rFont val="Times New Roman"/>
        <family val="1"/>
        <charset val="204"/>
      </rPr>
      <t>«Развитие информационных ресурсов в муниципальных учреждениях культуры города Твери»</t>
    </r>
  </si>
  <si>
    <r>
      <rPr>
        <b/>
        <sz val="10"/>
        <rFont val="Times New Roman"/>
        <family val="1"/>
        <charset val="204"/>
      </rPr>
      <t>Показатель 1</t>
    </r>
    <r>
      <rPr>
        <sz val="10"/>
        <rFont val="Times New Roman"/>
        <family val="1"/>
        <charset val="204"/>
      </rPr>
      <t xml:space="preserve"> «Количество муниципальных учрежедний культуры, в которых проведены мероприятия по развитию информационных ресурсов»</t>
    </r>
  </si>
  <si>
    <r>
      <rPr>
        <b/>
        <sz val="10"/>
        <color indexed="8"/>
        <rFont val="Times New Roman"/>
        <family val="1"/>
        <charset val="204"/>
      </rPr>
      <t xml:space="preserve">Задача 3 </t>
    </r>
    <r>
      <rPr>
        <sz val="10"/>
        <color indexed="8"/>
        <rFont val="Times New Roman"/>
        <family val="1"/>
        <charset val="204"/>
      </rPr>
      <t>«Повышение эффективности функционирования информационной системы Тверской городской Думы и сегментов информационных систем структурных подразделений администрации города»</t>
    </r>
  </si>
  <si>
    <r>
      <rPr>
        <b/>
        <sz val="10"/>
        <color indexed="8"/>
        <rFont val="Times New Roman"/>
        <family val="1"/>
        <charset val="204"/>
      </rPr>
      <t>Показатель 1</t>
    </r>
    <r>
      <rPr>
        <sz val="10"/>
        <color indexed="8"/>
        <rFont val="Times New Roman"/>
        <family val="1"/>
        <charset val="204"/>
      </rPr>
      <t xml:space="preserve"> «Доля бесперебойно работающего компьютерного оборудования и оргтехники Тверской городской Думы и структурных подразделений администрации города»</t>
    </r>
  </si>
  <si>
    <r>
      <rPr>
        <b/>
        <sz val="10"/>
        <color indexed="8"/>
        <rFont val="Times New Roman"/>
        <family val="1"/>
        <charset val="204"/>
      </rPr>
      <t>Показатель 2</t>
    </r>
    <r>
      <rPr>
        <sz val="10"/>
        <color indexed="8"/>
        <rFont val="Times New Roman"/>
        <family val="1"/>
        <charset val="204"/>
      </rPr>
      <t xml:space="preserve"> «Доля структурных подразделений администрации города Твери интегрированных в единую локально-вычислительную сеть»</t>
    </r>
  </si>
  <si>
    <r>
      <rPr>
        <b/>
        <sz val="10"/>
        <color indexed="8"/>
        <rFont val="Times New Roman"/>
        <family val="1"/>
        <charset val="204"/>
      </rPr>
      <t xml:space="preserve">Мероприятие 3.01 </t>
    </r>
    <r>
      <rPr>
        <sz val="10"/>
        <color indexed="8"/>
        <rFont val="Times New Roman"/>
        <family val="1"/>
        <charset val="204"/>
      </rPr>
      <t>«Обеспечение выполнения функциональных задач информационной системы Тверской городской Думы, включая плановую модернизацию»</t>
    </r>
  </si>
  <si>
    <r>
      <rPr>
        <b/>
        <sz val="10"/>
        <color indexed="8"/>
        <rFont val="Times New Roman"/>
        <family val="1"/>
        <charset val="204"/>
      </rPr>
      <t>Мероприятие 3.02</t>
    </r>
    <r>
      <rPr>
        <sz val="10"/>
        <color indexed="8"/>
        <rFont val="Times New Roman"/>
        <family val="1"/>
        <charset val="204"/>
      </rPr>
      <t xml:space="preserve"> «Обеспечение выполнения функциональных задач сегментов информационных систем структурных подразделений администрации города Твери, включая плановую модернизацию»</t>
    </r>
  </si>
  <si>
    <r>
      <rPr>
        <b/>
        <sz val="10"/>
        <color indexed="8"/>
        <rFont val="Times New Roman"/>
        <family val="1"/>
        <charset val="204"/>
      </rPr>
      <t>Показатель 1</t>
    </r>
    <r>
      <rPr>
        <sz val="10"/>
        <color indexed="8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Тверской городской Думы»</t>
    </r>
  </si>
  <si>
    <r>
      <rPr>
        <b/>
        <sz val="10"/>
        <color indexed="8"/>
        <rFont val="Times New Roman"/>
        <family val="1"/>
        <charset val="204"/>
      </rPr>
      <t>Показатель 1</t>
    </r>
    <r>
      <rPr>
        <sz val="10"/>
        <color indexed="8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администрации города Твери, включая необходимое обеспечение единого серверного помещения и каналов связи между администрацией города Твери и структурными подразделениями»</t>
    </r>
  </si>
  <si>
    <r>
      <rPr>
        <b/>
        <sz val="10"/>
        <color indexed="8"/>
        <rFont val="Times New Roman"/>
        <family val="1"/>
        <charset val="204"/>
      </rPr>
      <t>Показатель 2</t>
    </r>
    <r>
      <rPr>
        <sz val="10"/>
        <color indexed="8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администрации Заволжского района в городе Твери»</t>
    </r>
  </si>
  <si>
    <r>
      <rPr>
        <b/>
        <sz val="10"/>
        <color indexed="8"/>
        <rFont val="Times New Roman"/>
        <family val="1"/>
        <charset val="204"/>
      </rPr>
      <t>Показатель 3</t>
    </r>
    <r>
      <rPr>
        <sz val="10"/>
        <color indexed="8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администрации Пролетарского района в городе Твери»</t>
    </r>
  </si>
  <si>
    <r>
      <rPr>
        <b/>
        <sz val="10"/>
        <color indexed="8"/>
        <rFont val="Times New Roman"/>
        <family val="1"/>
        <charset val="204"/>
      </rPr>
      <t>Показатель 4</t>
    </r>
    <r>
      <rPr>
        <sz val="10"/>
        <color indexed="8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администрации Московского района в городе Твери»</t>
    </r>
  </si>
  <si>
    <r>
      <rPr>
        <b/>
        <sz val="10"/>
        <color indexed="8"/>
        <rFont val="Times New Roman"/>
        <family val="1"/>
        <charset val="204"/>
      </rPr>
      <t>Показатель 5</t>
    </r>
    <r>
      <rPr>
        <sz val="10"/>
        <color indexed="8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администрации Центрального района в городе Твери»</t>
    </r>
  </si>
  <si>
    <r>
      <rPr>
        <b/>
        <sz val="10"/>
        <color indexed="8"/>
        <rFont val="Times New Roman"/>
        <family val="1"/>
        <charset val="204"/>
      </rPr>
      <t>Показатель 6</t>
    </r>
    <r>
      <rPr>
        <sz val="10"/>
        <color indexed="8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управления социальной политики администрации города Твери»</t>
    </r>
  </si>
  <si>
    <r>
      <rPr>
        <b/>
        <sz val="10"/>
        <color indexed="8"/>
        <rFont val="Times New Roman"/>
        <family val="1"/>
        <charset val="204"/>
      </rPr>
      <t>Показатель 7</t>
    </r>
    <r>
      <rPr>
        <sz val="10"/>
        <color indexed="8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департамента финансов администрации города Твери»</t>
    </r>
  </si>
  <si>
    <r>
      <rPr>
        <b/>
        <sz val="10"/>
        <color indexed="8"/>
        <rFont val="Times New Roman"/>
        <family val="1"/>
        <charset val="204"/>
      </rPr>
      <t>Показатель 8</t>
    </r>
    <r>
      <rPr>
        <sz val="10"/>
        <color indexed="8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управления по культуре, спорту и делам молодежи администрации города Твери»</t>
    </r>
  </si>
  <si>
    <r>
      <rPr>
        <b/>
        <sz val="10"/>
        <color indexed="8"/>
        <rFont val="Times New Roman"/>
        <family val="1"/>
        <charset val="204"/>
      </rPr>
      <t>Показатель 9</t>
    </r>
    <r>
      <rPr>
        <sz val="10"/>
        <color indexed="8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управления образования администрации города Твери»</t>
    </r>
  </si>
  <si>
    <r>
      <rPr>
        <b/>
        <sz val="10"/>
        <color indexed="8"/>
        <rFont val="Times New Roman"/>
        <family val="1"/>
        <charset val="204"/>
      </rPr>
      <t>Показатель 10</t>
    </r>
    <r>
      <rPr>
        <sz val="10"/>
        <color indexed="8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департамента дорожного хозяйства, благоустройства и транспорта администрации города Твери»</t>
    </r>
  </si>
  <si>
    <r>
      <rPr>
        <b/>
        <sz val="10"/>
        <color indexed="8"/>
        <rFont val="Times New Roman"/>
        <family val="1"/>
        <charset val="204"/>
      </rPr>
      <t>Показатель 11</t>
    </r>
    <r>
      <rPr>
        <sz val="10"/>
        <color indexed="8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управления по обеспечению безопасности жизнедеятельности населения администрации города Твери»</t>
    </r>
  </si>
  <si>
    <r>
      <rPr>
        <b/>
        <sz val="10"/>
        <color indexed="8"/>
        <rFont val="Times New Roman"/>
        <family val="1"/>
        <charset val="204"/>
      </rPr>
      <t>Показатель 12</t>
    </r>
    <r>
      <rPr>
        <sz val="10"/>
        <color indexed="8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департамента управления имуществом и земельными ресурсами администрации города Твери»</t>
    </r>
  </si>
  <si>
    <r>
      <rPr>
        <b/>
        <sz val="10"/>
        <color indexed="8"/>
        <rFont val="Times New Roman"/>
        <family val="1"/>
        <charset val="204"/>
      </rPr>
      <t>Показатель 14</t>
    </r>
    <r>
      <rPr>
        <sz val="10"/>
        <color indexed="8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департамента экономического развития администрации города Твери»</t>
    </r>
  </si>
  <si>
    <r>
      <rPr>
        <b/>
        <sz val="10"/>
        <color indexed="8"/>
        <rFont val="Times New Roman"/>
        <family val="1"/>
        <charset val="204"/>
      </rPr>
      <t>Показатель 15</t>
    </r>
    <r>
      <rPr>
        <sz val="10"/>
        <color indexed="8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управления транспорта и связи администрации города Твери»</t>
    </r>
  </si>
  <si>
    <r>
      <rPr>
        <b/>
        <sz val="10"/>
        <color indexed="8"/>
        <rFont val="Times New Roman"/>
        <family val="1"/>
        <charset val="204"/>
      </rPr>
      <t>Показатель 13</t>
    </r>
    <r>
      <rPr>
        <sz val="10"/>
        <color indexed="8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департамента жилищно-коммунального хозяйства, жилищной политики и строительства администрации города Твери»</t>
    </r>
  </si>
  <si>
    <r>
      <rPr>
        <b/>
        <sz val="10"/>
        <color indexed="8"/>
        <rFont val="Times New Roman"/>
        <family val="1"/>
        <charset val="204"/>
      </rPr>
      <t>Мероприятие 2.01</t>
    </r>
    <r>
      <rPr>
        <sz val="10"/>
        <color indexed="8"/>
        <rFont val="Times New Roman"/>
        <family val="1"/>
        <charset val="204"/>
      </rPr>
      <t xml:space="preserve"> «Обеспечение защиты информационных систем «ИС» администрации города Твери и структурных подразделений администрации города Твери согласно Федеральному закону от 27.07.2006 №152-ФЗ «О персональных данных»</t>
    </r>
  </si>
  <si>
    <t>Ответственный исполнитель муниципальной программы города Твери: Администрация города Твери (отдел информационных ресурсов и технологий)</t>
  </si>
  <si>
    <t>«Приложение 1</t>
  </si>
  <si>
    <t>Начальник отдела информационных ресурсов и технологий Администрации города Твери</t>
  </si>
  <si>
    <t>к постановлению Администрации города Твери</t>
  </si>
  <si>
    <t>Приложение 
 к постановлению Администрации города Твери</t>
  </si>
  <si>
    <r>
      <t xml:space="preserve"> от  «</t>
    </r>
    <r>
      <rPr>
        <u/>
        <sz val="11"/>
        <color indexed="8"/>
        <rFont val="Times New Roman"/>
        <family val="1"/>
        <charset val="204"/>
      </rPr>
      <t>07</t>
    </r>
    <r>
      <rPr>
        <sz val="11"/>
        <color indexed="8"/>
        <rFont val="Times New Roman"/>
        <family val="1"/>
        <charset val="204"/>
      </rPr>
      <t xml:space="preserve">» октября  2019 г. № </t>
    </r>
    <r>
      <rPr>
        <u/>
        <sz val="11"/>
        <color indexed="8"/>
        <rFont val="Times New Roman"/>
        <family val="1"/>
        <charset val="204"/>
      </rPr>
      <t>1226</t>
    </r>
    <r>
      <rPr>
        <sz val="11"/>
        <color indexed="9"/>
        <rFont val="Times New Roman"/>
        <family val="1"/>
        <charset val="204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</si>
</sst>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0.0"/>
  </numFmts>
  <fonts count="22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Arial"/>
      <family val="2"/>
      <charset val="204"/>
    </font>
    <font>
      <u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164" fontId="9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horizontal="center" vertical="top"/>
    </xf>
    <xf numFmtId="0" fontId="0" fillId="0" borderId="0" xfId="0"/>
    <xf numFmtId="0" fontId="0" fillId="0" borderId="0" xfId="0" applyFill="1" applyAlignment="1">
      <alignment horizontal="center" vertical="top"/>
    </xf>
    <xf numFmtId="165" fontId="11" fillId="0" borderId="1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vertical="top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0" xfId="0" applyFont="1" applyFill="1"/>
    <xf numFmtId="0" fontId="13" fillId="0" borderId="0" xfId="0" applyFont="1" applyFill="1" applyAlignment="1">
      <alignment horizontal="center" vertical="top"/>
    </xf>
    <xf numFmtId="0" fontId="14" fillId="0" borderId="0" xfId="0" applyFont="1" applyFill="1" applyAlignment="1">
      <alignment horizontal="right" vertical="top"/>
    </xf>
    <xf numFmtId="0" fontId="14" fillId="0" borderId="1" xfId="0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/>
    </xf>
    <xf numFmtId="165" fontId="15" fillId="0" borderId="1" xfId="0" applyNumberFormat="1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vertical="center" wrapText="1"/>
    </xf>
    <xf numFmtId="165" fontId="13" fillId="0" borderId="0" xfId="0" applyNumberFormat="1" applyFont="1" applyFill="1"/>
    <xf numFmtId="0" fontId="5" fillId="0" borderId="1" xfId="0" applyNumberFormat="1" applyFont="1" applyFill="1" applyBorder="1" applyAlignment="1">
      <alignment horizontal="left" vertical="center" wrapText="1"/>
    </xf>
    <xf numFmtId="165" fontId="14" fillId="0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vertical="top" wrapText="1"/>
    </xf>
    <xf numFmtId="0" fontId="7" fillId="0" borderId="1" xfId="0" applyNumberFormat="1" applyFont="1" applyFill="1" applyBorder="1" applyAlignment="1">
      <alignment horizontal="left" vertical="center" wrapText="1"/>
    </xf>
    <xf numFmtId="1" fontId="14" fillId="0" borderId="1" xfId="2" applyNumberFormat="1" applyFont="1" applyFill="1" applyBorder="1" applyAlignment="1">
      <alignment horizontal="center" vertical="center" wrapText="1"/>
    </xf>
    <xf numFmtId="165" fontId="15" fillId="0" borderId="1" xfId="0" applyNumberFormat="1" applyFont="1" applyFill="1" applyBorder="1" applyAlignment="1">
      <alignment horizontal="center" vertical="center" wrapText="1"/>
    </xf>
    <xf numFmtId="165" fontId="16" fillId="0" borderId="0" xfId="0" applyNumberFormat="1" applyFont="1" applyFill="1"/>
    <xf numFmtId="0" fontId="8" fillId="0" borderId="1" xfId="0" applyNumberFormat="1" applyFont="1" applyFill="1" applyBorder="1" applyAlignment="1">
      <alignment horizontal="left" vertical="center" wrapText="1"/>
    </xf>
    <xf numFmtId="166" fontId="1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/>
    <xf numFmtId="0" fontId="13" fillId="0" borderId="0" xfId="0" applyFont="1" applyFill="1" applyAlignment="1">
      <alignment horizontal="right"/>
    </xf>
    <xf numFmtId="0" fontId="17" fillId="0" borderId="2" xfId="0" applyFont="1" applyFill="1" applyBorder="1" applyAlignment="1">
      <alignment horizontal="left" wrapText="1"/>
    </xf>
    <xf numFmtId="0" fontId="17" fillId="0" borderId="0" xfId="0" applyFont="1" applyFill="1" applyAlignment="1">
      <alignment horizontal="right"/>
    </xf>
    <xf numFmtId="165" fontId="13" fillId="0" borderId="0" xfId="0" applyNumberFormat="1" applyFont="1" applyFill="1" applyAlignment="1">
      <alignment horizontal="center" vertical="top"/>
    </xf>
    <xf numFmtId="0" fontId="14" fillId="0" borderId="0" xfId="1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top"/>
    </xf>
    <xf numFmtId="0" fontId="13" fillId="0" borderId="0" xfId="0" applyFont="1" applyFill="1" applyAlignment="1">
      <alignment horizontal="center" vertical="top"/>
    </xf>
    <xf numFmtId="0" fontId="13" fillId="2" borderId="0" xfId="0" applyFont="1" applyFill="1" applyAlignment="1">
      <alignment horizontal="center" vertical="top"/>
    </xf>
    <xf numFmtId="0" fontId="13" fillId="0" borderId="0" xfId="0" applyFont="1" applyFill="1" applyAlignment="1">
      <alignment wrapText="1"/>
    </xf>
    <xf numFmtId="0" fontId="13" fillId="0" borderId="0" xfId="0" applyFont="1" applyFill="1" applyAlignment="1">
      <alignment vertical="top"/>
    </xf>
    <xf numFmtId="0" fontId="14" fillId="2" borderId="1" xfId="0" applyFont="1" applyFill="1" applyBorder="1" applyAlignment="1">
      <alignment horizontal="center" vertical="center" wrapText="1"/>
    </xf>
    <xf numFmtId="165" fontId="15" fillId="2" borderId="1" xfId="0" applyNumberFormat="1" applyFont="1" applyFill="1" applyBorder="1" applyAlignment="1">
      <alignment horizontal="center" vertical="top" wrapText="1"/>
    </xf>
    <xf numFmtId="165" fontId="14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1" fontId="14" fillId="2" borderId="1" xfId="2" applyNumberFormat="1" applyFont="1" applyFill="1" applyBorder="1" applyAlignment="1">
      <alignment horizontal="center" vertical="center" wrapText="1"/>
    </xf>
    <xf numFmtId="165" fontId="15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left" wrapText="1"/>
    </xf>
    <xf numFmtId="0" fontId="13" fillId="0" borderId="0" xfId="0" applyFont="1" applyFill="1" applyAlignment="1">
      <alignment horizontal="right" vertical="center" wrapText="1"/>
    </xf>
    <xf numFmtId="0" fontId="13" fillId="0" borderId="0" xfId="0" applyFont="1" applyFill="1" applyAlignment="1">
      <alignment horizontal="right" vertical="center" wrapText="1"/>
    </xf>
    <xf numFmtId="0" fontId="14" fillId="0" borderId="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left" wrapText="1"/>
    </xf>
    <xf numFmtId="0" fontId="16" fillId="0" borderId="0" xfId="0" applyFont="1" applyFill="1" applyAlignment="1">
      <alignment horizontal="center" vertical="top" wrapText="1"/>
    </xf>
    <xf numFmtId="0" fontId="16" fillId="0" borderId="0" xfId="0" applyFont="1" applyFill="1" applyAlignment="1">
      <alignment horizontal="center" vertical="top"/>
    </xf>
    <xf numFmtId="0" fontId="11" fillId="0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top" wrapText="1"/>
    </xf>
    <xf numFmtId="0" fontId="18" fillId="0" borderId="0" xfId="0" applyFont="1" applyAlignment="1">
      <alignment horizontal="center" vertical="top"/>
    </xf>
    <xf numFmtId="0" fontId="11" fillId="0" borderId="1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#ССЫЛКА!</c:v>
                </c:pt>
              </c:strCache>
            </c:strRef>
          </c:tx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tx>
            <c:v>'Действующие + Принимаемые_1109'!#REF!</c:v>
          </c:tx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117120"/>
        <c:axId val="141298496"/>
      </c:barChart>
      <c:catAx>
        <c:axId val="7411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41298496"/>
        <c:crosses val="autoZero"/>
        <c:auto val="1"/>
        <c:lblAlgn val="ctr"/>
        <c:lblOffset val="100"/>
        <c:noMultiLvlLbl val="0"/>
      </c:catAx>
      <c:valAx>
        <c:axId val="1412984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741171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66974358974358972"/>
          <c:y val="0.32547169811320753"/>
          <c:w val="0.98871794871794871"/>
          <c:h val="0.67767295597484267"/>
        </c:manualLayout>
      </c:layout>
      <c:overlay val="0"/>
      <c:txPr>
        <a:bodyPr/>
        <a:lstStyle/>
        <a:p>
          <a:pPr>
            <a:defRPr sz="2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6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6875" cy="605790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02"/>
  <sheetViews>
    <sheetView tabSelected="1" view="pageBreakPreview" topLeftCell="T1" zoomScale="115" zoomScaleNormal="100" zoomScaleSheetLayoutView="115" workbookViewId="0">
      <selection activeCell="W3" sqref="W3:AA3"/>
    </sheetView>
  </sheetViews>
  <sheetFormatPr defaultRowHeight="15" x14ac:dyDescent="0.25"/>
  <cols>
    <col min="1" max="5" width="4.28515625" style="14" customWidth="1"/>
    <col min="6" max="7" width="5" style="14" customWidth="1"/>
    <col min="8" max="17" width="4.28515625" style="14" customWidth="1"/>
    <col min="18" max="18" width="91.42578125" style="14" customWidth="1"/>
    <col min="19" max="19" width="12.28515625" style="14" customWidth="1"/>
    <col min="20" max="22" width="9.42578125" style="15" customWidth="1"/>
    <col min="23" max="23" width="9.42578125" style="45" customWidth="1"/>
    <col min="24" max="25" width="9.42578125" style="47" customWidth="1"/>
    <col min="26" max="26" width="12" style="14" customWidth="1"/>
    <col min="27" max="27" width="12.42578125" style="14" customWidth="1"/>
    <col min="28" max="16384" width="9.140625" style="14"/>
  </cols>
  <sheetData>
    <row r="1" spans="1:28" ht="15" customHeight="1" x14ac:dyDescent="0.25">
      <c r="T1" s="46"/>
      <c r="U1" s="46"/>
      <c r="V1" s="46"/>
      <c r="W1" s="60" t="s">
        <v>96</v>
      </c>
      <c r="X1" s="60"/>
      <c r="Y1" s="60"/>
      <c r="Z1" s="60"/>
      <c r="AA1" s="60"/>
      <c r="AB1" s="48"/>
    </row>
    <row r="2" spans="1:28" ht="15" customHeight="1" x14ac:dyDescent="0.25">
      <c r="T2" s="46"/>
      <c r="U2" s="46"/>
      <c r="V2" s="46"/>
      <c r="W2" s="59"/>
      <c r="X2" s="60" t="s">
        <v>95</v>
      </c>
      <c r="Y2" s="60"/>
      <c r="Z2" s="60"/>
      <c r="AA2" s="60"/>
      <c r="AB2" s="48"/>
    </row>
    <row r="3" spans="1:28" x14ac:dyDescent="0.25">
      <c r="T3" s="46"/>
      <c r="U3" s="46"/>
      <c r="V3" s="46"/>
      <c r="W3" s="60" t="s">
        <v>97</v>
      </c>
      <c r="X3" s="60"/>
      <c r="Y3" s="60"/>
      <c r="Z3" s="60"/>
      <c r="AA3" s="60"/>
      <c r="AB3" s="49"/>
    </row>
    <row r="4" spans="1:28" x14ac:dyDescent="0.25">
      <c r="T4" s="46"/>
      <c r="U4" s="46"/>
      <c r="V4" s="46"/>
      <c r="W4" s="46"/>
      <c r="Z4" s="47"/>
    </row>
    <row r="5" spans="1:28" x14ac:dyDescent="0.25">
      <c r="T5" s="46"/>
      <c r="U5" s="46"/>
      <c r="V5" s="46"/>
      <c r="W5" s="46"/>
      <c r="Z5" s="47"/>
      <c r="AA5" s="16" t="s">
        <v>93</v>
      </c>
    </row>
    <row r="6" spans="1:28" x14ac:dyDescent="0.25">
      <c r="T6" s="46"/>
      <c r="U6" s="46"/>
      <c r="V6" s="46"/>
      <c r="W6" s="46"/>
      <c r="Z6" s="47"/>
      <c r="AA6" s="16" t="s">
        <v>11</v>
      </c>
    </row>
    <row r="7" spans="1:28" x14ac:dyDescent="0.25">
      <c r="T7" s="46"/>
      <c r="U7" s="46"/>
      <c r="V7" s="46"/>
      <c r="W7" s="46"/>
      <c r="Z7" s="47"/>
      <c r="AA7" s="16" t="s">
        <v>30</v>
      </c>
    </row>
    <row r="8" spans="1:28" x14ac:dyDescent="0.25">
      <c r="A8" s="69" t="s">
        <v>27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70"/>
      <c r="S8" s="70"/>
      <c r="T8" s="70"/>
      <c r="U8" s="70"/>
      <c r="V8" s="70"/>
      <c r="W8" s="70"/>
      <c r="X8" s="70"/>
      <c r="Y8" s="70"/>
      <c r="Z8" s="70"/>
      <c r="AA8" s="70"/>
    </row>
    <row r="9" spans="1:28" x14ac:dyDescent="0.25">
      <c r="A9" s="69" t="s">
        <v>29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</row>
    <row r="10" spans="1:28" x14ac:dyDescent="0.25">
      <c r="A10" s="69" t="s">
        <v>92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</row>
    <row r="12" spans="1:28" ht="36" customHeight="1" x14ac:dyDescent="0.25">
      <c r="A12" s="61" t="s">
        <v>0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3"/>
      <c r="R12" s="67" t="s">
        <v>5</v>
      </c>
      <c r="S12" s="67" t="s">
        <v>7</v>
      </c>
      <c r="T12" s="67"/>
      <c r="U12" s="67"/>
      <c r="V12" s="67"/>
      <c r="W12" s="67"/>
      <c r="X12" s="67"/>
      <c r="Y12" s="67"/>
      <c r="Z12" s="67" t="s">
        <v>14</v>
      </c>
      <c r="AA12" s="67"/>
    </row>
    <row r="13" spans="1:28" ht="40.5" customHeight="1" x14ac:dyDescent="0.25">
      <c r="A13" s="67" t="s">
        <v>4</v>
      </c>
      <c r="B13" s="67"/>
      <c r="C13" s="67"/>
      <c r="D13" s="67" t="s">
        <v>1</v>
      </c>
      <c r="E13" s="67"/>
      <c r="F13" s="67" t="s">
        <v>2</v>
      </c>
      <c r="G13" s="67"/>
      <c r="H13" s="64" t="s">
        <v>3</v>
      </c>
      <c r="I13" s="65"/>
      <c r="J13" s="65"/>
      <c r="K13" s="65"/>
      <c r="L13" s="65"/>
      <c r="M13" s="65"/>
      <c r="N13" s="65"/>
      <c r="O13" s="65"/>
      <c r="P13" s="65"/>
      <c r="Q13" s="66"/>
      <c r="R13" s="67"/>
      <c r="S13" s="67"/>
      <c r="T13" s="17">
        <v>2015</v>
      </c>
      <c r="U13" s="17">
        <v>2016</v>
      </c>
      <c r="V13" s="17">
        <v>2017</v>
      </c>
      <c r="W13" s="44">
        <v>2018</v>
      </c>
      <c r="X13" s="50">
        <v>2019</v>
      </c>
      <c r="Y13" s="50">
        <v>2020</v>
      </c>
      <c r="Z13" s="17" t="s">
        <v>12</v>
      </c>
      <c r="AA13" s="17" t="s">
        <v>13</v>
      </c>
    </row>
    <row r="14" spans="1:28" x14ac:dyDescent="0.25">
      <c r="A14" s="17">
        <v>1</v>
      </c>
      <c r="B14" s="17">
        <v>2</v>
      </c>
      <c r="C14" s="17">
        <v>3</v>
      </c>
      <c r="D14" s="17">
        <v>4</v>
      </c>
      <c r="E14" s="17">
        <v>5</v>
      </c>
      <c r="F14" s="17">
        <v>6</v>
      </c>
      <c r="G14" s="17">
        <v>7</v>
      </c>
      <c r="H14" s="17">
        <v>8</v>
      </c>
      <c r="I14" s="17">
        <v>9</v>
      </c>
      <c r="J14" s="17">
        <v>10</v>
      </c>
      <c r="K14" s="17">
        <v>11</v>
      </c>
      <c r="L14" s="17">
        <v>12</v>
      </c>
      <c r="M14" s="17">
        <v>13</v>
      </c>
      <c r="N14" s="17">
        <v>14</v>
      </c>
      <c r="O14" s="17">
        <v>15</v>
      </c>
      <c r="P14" s="17">
        <v>16</v>
      </c>
      <c r="Q14" s="17">
        <v>17</v>
      </c>
      <c r="R14" s="17">
        <v>18</v>
      </c>
      <c r="S14" s="17">
        <v>19</v>
      </c>
      <c r="T14" s="17">
        <v>20</v>
      </c>
      <c r="U14" s="17">
        <v>21</v>
      </c>
      <c r="V14" s="17">
        <v>22</v>
      </c>
      <c r="W14" s="44">
        <v>23</v>
      </c>
      <c r="X14" s="50">
        <v>24</v>
      </c>
      <c r="Y14" s="50">
        <v>25</v>
      </c>
      <c r="Z14" s="17">
        <v>26</v>
      </c>
      <c r="AA14" s="17">
        <v>27</v>
      </c>
    </row>
    <row r="15" spans="1:28" x14ac:dyDescent="0.2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9" t="s">
        <v>6</v>
      </c>
      <c r="S15" s="20" t="s">
        <v>8</v>
      </c>
      <c r="T15" s="21">
        <f t="shared" ref="T15:Y15" si="0">T21+T40+T57</f>
        <v>28831.1</v>
      </c>
      <c r="U15" s="21">
        <f t="shared" si="0"/>
        <v>19267.8</v>
      </c>
      <c r="V15" s="21">
        <f t="shared" si="0"/>
        <v>19223.5</v>
      </c>
      <c r="W15" s="21">
        <f t="shared" si="0"/>
        <v>20716.400000000001</v>
      </c>
      <c r="X15" s="51">
        <f t="shared" si="0"/>
        <v>25716.399999999998</v>
      </c>
      <c r="Y15" s="51">
        <f t="shared" si="0"/>
        <v>18716.400000000001</v>
      </c>
      <c r="Z15" s="21">
        <f>SUM(T15:Y15)</f>
        <v>132471.59999999998</v>
      </c>
      <c r="AA15" s="22">
        <v>2020</v>
      </c>
      <c r="AB15" s="23"/>
    </row>
    <row r="16" spans="1:28" ht="25.5" x14ac:dyDescent="0.25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24" t="s">
        <v>32</v>
      </c>
      <c r="S16" s="17"/>
      <c r="T16" s="25"/>
      <c r="U16" s="25"/>
      <c r="V16" s="25"/>
      <c r="W16" s="25"/>
      <c r="X16" s="52"/>
      <c r="Y16" s="52"/>
      <c r="Z16" s="26"/>
      <c r="AA16" s="26"/>
    </row>
    <row r="17" spans="1:30" ht="25.5" x14ac:dyDescent="0.25">
      <c r="A17" s="27"/>
      <c r="B17" s="27"/>
      <c r="C17" s="2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24" t="s">
        <v>33</v>
      </c>
      <c r="S17" s="17" t="s">
        <v>15</v>
      </c>
      <c r="T17" s="26">
        <v>27</v>
      </c>
      <c r="U17" s="26">
        <v>34</v>
      </c>
      <c r="V17" s="26">
        <v>38</v>
      </c>
      <c r="W17" s="26">
        <v>38</v>
      </c>
      <c r="X17" s="53">
        <v>38</v>
      </c>
      <c r="Y17" s="53">
        <v>38</v>
      </c>
      <c r="Z17" s="26">
        <v>38</v>
      </c>
      <c r="AA17" s="26">
        <v>2020</v>
      </c>
    </row>
    <row r="18" spans="1:30" ht="25.5" x14ac:dyDescent="0.25">
      <c r="A18" s="27"/>
      <c r="B18" s="27"/>
      <c r="C18" s="2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28" t="s">
        <v>34</v>
      </c>
      <c r="S18" s="17" t="s">
        <v>15</v>
      </c>
      <c r="T18" s="26">
        <v>670</v>
      </c>
      <c r="U18" s="26">
        <v>670</v>
      </c>
      <c r="V18" s="26">
        <v>670</v>
      </c>
      <c r="W18" s="26">
        <v>670</v>
      </c>
      <c r="X18" s="53">
        <v>670</v>
      </c>
      <c r="Y18" s="53">
        <v>670</v>
      </c>
      <c r="Z18" s="26">
        <v>4020</v>
      </c>
      <c r="AA18" s="26">
        <v>2020</v>
      </c>
    </row>
    <row r="19" spans="1:30" ht="38.25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28" t="s">
        <v>35</v>
      </c>
      <c r="S19" s="17"/>
      <c r="T19" s="25"/>
      <c r="U19" s="25"/>
      <c r="V19" s="25"/>
      <c r="W19" s="25"/>
      <c r="X19" s="52"/>
      <c r="Y19" s="52"/>
      <c r="Z19" s="26"/>
      <c r="AA19" s="26"/>
    </row>
    <row r="20" spans="1:30" ht="25.5" x14ac:dyDescent="0.25">
      <c r="A20" s="27"/>
      <c r="B20" s="27"/>
      <c r="C20" s="27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24" t="s">
        <v>36</v>
      </c>
      <c r="S20" s="17" t="s">
        <v>16</v>
      </c>
      <c r="T20" s="29">
        <v>100</v>
      </c>
      <c r="U20" s="29">
        <v>100</v>
      </c>
      <c r="V20" s="29">
        <v>100</v>
      </c>
      <c r="W20" s="29">
        <v>100</v>
      </c>
      <c r="X20" s="54">
        <v>100</v>
      </c>
      <c r="Y20" s="54">
        <v>100</v>
      </c>
      <c r="Z20" s="29">
        <v>100</v>
      </c>
      <c r="AA20" s="26">
        <v>2020</v>
      </c>
    </row>
    <row r="21" spans="1:30" ht="25.5" x14ac:dyDescent="0.25">
      <c r="A21" s="27"/>
      <c r="B21" s="27"/>
      <c r="C21" s="27"/>
      <c r="D21" s="18">
        <v>0</v>
      </c>
      <c r="E21" s="18">
        <v>4</v>
      </c>
      <c r="F21" s="18">
        <v>1</v>
      </c>
      <c r="G21" s="18">
        <v>0</v>
      </c>
      <c r="H21" s="18">
        <v>1</v>
      </c>
      <c r="I21" s="18">
        <v>1</v>
      </c>
      <c r="J21" s="18">
        <v>0</v>
      </c>
      <c r="K21" s="18">
        <v>0</v>
      </c>
      <c r="L21" s="18">
        <v>1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24" t="s">
        <v>37</v>
      </c>
      <c r="S21" s="22" t="s">
        <v>8</v>
      </c>
      <c r="T21" s="30">
        <f t="shared" ref="T21:Y21" si="1">T24+T32+T34+T38</f>
        <v>7780.5999999999995</v>
      </c>
      <c r="U21" s="30">
        <f t="shared" si="1"/>
        <v>5707</v>
      </c>
      <c r="V21" s="30">
        <f t="shared" si="1"/>
        <v>7869.5999999999995</v>
      </c>
      <c r="W21" s="30">
        <f t="shared" si="1"/>
        <v>6878.8</v>
      </c>
      <c r="X21" s="55">
        <f t="shared" si="1"/>
        <v>8416.2999999999993</v>
      </c>
      <c r="Y21" s="55">
        <f t="shared" si="1"/>
        <v>5824.3</v>
      </c>
      <c r="Z21" s="30">
        <f>SUM(T21:Y21)</f>
        <v>42476.6</v>
      </c>
      <c r="AA21" s="18">
        <v>2020</v>
      </c>
    </row>
    <row r="22" spans="1:30" x14ac:dyDescent="0.25">
      <c r="A22" s="27"/>
      <c r="B22" s="27"/>
      <c r="C22" s="27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24" t="s">
        <v>38</v>
      </c>
      <c r="S22" s="17" t="s">
        <v>15</v>
      </c>
      <c r="T22" s="26">
        <v>17</v>
      </c>
      <c r="U22" s="26">
        <v>16</v>
      </c>
      <c r="V22" s="26">
        <v>16</v>
      </c>
      <c r="W22" s="26">
        <v>16</v>
      </c>
      <c r="X22" s="53">
        <v>16</v>
      </c>
      <c r="Y22" s="53">
        <v>16</v>
      </c>
      <c r="Z22" s="26">
        <v>16</v>
      </c>
      <c r="AA22" s="26">
        <v>2020</v>
      </c>
    </row>
    <row r="23" spans="1:30" x14ac:dyDescent="0.25">
      <c r="A23" s="27"/>
      <c r="B23" s="27"/>
      <c r="C23" s="27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24" t="s">
        <v>39</v>
      </c>
      <c r="S23" s="17" t="s">
        <v>15</v>
      </c>
      <c r="T23" s="26">
        <v>3</v>
      </c>
      <c r="U23" s="26">
        <v>2</v>
      </c>
      <c r="V23" s="26">
        <v>2</v>
      </c>
      <c r="W23" s="26">
        <v>2</v>
      </c>
      <c r="X23" s="53">
        <v>2</v>
      </c>
      <c r="Y23" s="53">
        <v>2</v>
      </c>
      <c r="Z23" s="26">
        <v>2</v>
      </c>
      <c r="AA23" s="26">
        <v>2020</v>
      </c>
    </row>
    <row r="24" spans="1:30" ht="25.5" x14ac:dyDescent="0.25">
      <c r="A24" s="18">
        <v>0</v>
      </c>
      <c r="B24" s="18">
        <v>0</v>
      </c>
      <c r="C24" s="18">
        <v>2</v>
      </c>
      <c r="D24" s="18">
        <v>0</v>
      </c>
      <c r="E24" s="18">
        <v>4</v>
      </c>
      <c r="F24" s="18">
        <v>1</v>
      </c>
      <c r="G24" s="18">
        <v>0</v>
      </c>
      <c r="H24" s="18">
        <v>1</v>
      </c>
      <c r="I24" s="18">
        <v>1</v>
      </c>
      <c r="J24" s="18">
        <v>0</v>
      </c>
      <c r="K24" s="18">
        <v>0</v>
      </c>
      <c r="L24" s="18">
        <v>1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24" t="s">
        <v>40</v>
      </c>
      <c r="S24" s="17" t="s">
        <v>8</v>
      </c>
      <c r="T24" s="25">
        <f>10431-5000</f>
        <v>5431</v>
      </c>
      <c r="U24" s="25">
        <f>4361.5-671.1</f>
        <v>3690.4</v>
      </c>
      <c r="V24" s="25">
        <f>4353-740.4</f>
        <v>3612.6</v>
      </c>
      <c r="W24" s="25">
        <f>5769-414.9-530.6</f>
        <v>4823.5</v>
      </c>
      <c r="X24" s="52">
        <f>6253-100-269.7</f>
        <v>5883.3</v>
      </c>
      <c r="Y24" s="52">
        <v>3769</v>
      </c>
      <c r="Z24" s="25">
        <f>SUM(T24:Y24)</f>
        <v>27209.8</v>
      </c>
      <c r="AA24" s="26">
        <v>2020</v>
      </c>
      <c r="AB24" s="31"/>
      <c r="AC24" s="31"/>
      <c r="AD24" s="31"/>
    </row>
    <row r="25" spans="1:30" ht="25.5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28" t="s">
        <v>41</v>
      </c>
      <c r="S25" s="17" t="s">
        <v>15</v>
      </c>
      <c r="T25" s="26">
        <v>50</v>
      </c>
      <c r="U25" s="26">
        <v>50</v>
      </c>
      <c r="V25" s="26">
        <v>0</v>
      </c>
      <c r="W25" s="26">
        <v>0</v>
      </c>
      <c r="X25" s="53">
        <v>0</v>
      </c>
      <c r="Y25" s="53">
        <v>0</v>
      </c>
      <c r="Z25" s="26">
        <v>100</v>
      </c>
      <c r="AA25" s="26">
        <v>2016</v>
      </c>
    </row>
    <row r="26" spans="1:30" ht="25.5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28" t="s">
        <v>42</v>
      </c>
      <c r="S26" s="17" t="s">
        <v>15</v>
      </c>
      <c r="T26" s="26">
        <v>3</v>
      </c>
      <c r="U26" s="26">
        <v>5</v>
      </c>
      <c r="V26" s="26">
        <v>5</v>
      </c>
      <c r="W26" s="26">
        <v>6</v>
      </c>
      <c r="X26" s="53">
        <v>8</v>
      </c>
      <c r="Y26" s="53">
        <v>9</v>
      </c>
      <c r="Z26" s="26">
        <v>9</v>
      </c>
      <c r="AA26" s="26">
        <v>2020</v>
      </c>
    </row>
    <row r="27" spans="1:30" ht="25.5" x14ac:dyDescent="0.2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28" t="s">
        <v>43</v>
      </c>
      <c r="S27" s="17" t="s">
        <v>15</v>
      </c>
      <c r="T27" s="17">
        <v>5</v>
      </c>
      <c r="U27" s="17">
        <v>5</v>
      </c>
      <c r="V27" s="17">
        <v>5</v>
      </c>
      <c r="W27" s="44">
        <v>5</v>
      </c>
      <c r="X27" s="50">
        <v>5</v>
      </c>
      <c r="Y27" s="50">
        <v>0</v>
      </c>
      <c r="Z27" s="17">
        <v>5</v>
      </c>
      <c r="AA27" s="26">
        <v>2020</v>
      </c>
    </row>
    <row r="28" spans="1:30" ht="25.5" x14ac:dyDescent="0.2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32" t="s">
        <v>44</v>
      </c>
      <c r="S28" s="17" t="s">
        <v>16</v>
      </c>
      <c r="T28" s="17">
        <v>60</v>
      </c>
      <c r="U28" s="17">
        <v>60</v>
      </c>
      <c r="V28" s="17">
        <v>70</v>
      </c>
      <c r="W28" s="44">
        <v>80</v>
      </c>
      <c r="X28" s="50">
        <v>90</v>
      </c>
      <c r="Y28" s="50">
        <v>90</v>
      </c>
      <c r="Z28" s="17">
        <v>90</v>
      </c>
      <c r="AA28" s="26">
        <v>2020</v>
      </c>
    </row>
    <row r="29" spans="1:30" ht="25.5" customHeight="1" x14ac:dyDescent="0.2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28" t="s">
        <v>45</v>
      </c>
      <c r="S29" s="17" t="s">
        <v>17</v>
      </c>
      <c r="T29" s="17">
        <v>140</v>
      </c>
      <c r="U29" s="17">
        <v>160</v>
      </c>
      <c r="V29" s="17">
        <v>160</v>
      </c>
      <c r="W29" s="44">
        <v>170</v>
      </c>
      <c r="X29" s="50">
        <v>180</v>
      </c>
      <c r="Y29" s="50">
        <v>180</v>
      </c>
      <c r="Z29" s="17">
        <v>180</v>
      </c>
      <c r="AA29" s="26">
        <v>2020</v>
      </c>
    </row>
    <row r="30" spans="1:30" ht="27" customHeight="1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28" t="s">
        <v>46</v>
      </c>
      <c r="S30" s="17" t="s">
        <v>16</v>
      </c>
      <c r="T30" s="26">
        <v>100</v>
      </c>
      <c r="U30" s="26">
        <v>100</v>
      </c>
      <c r="V30" s="26">
        <v>100</v>
      </c>
      <c r="W30" s="26">
        <v>100</v>
      </c>
      <c r="X30" s="53">
        <v>100</v>
      </c>
      <c r="Y30" s="53">
        <v>100</v>
      </c>
      <c r="Z30" s="26">
        <v>100</v>
      </c>
      <c r="AA30" s="26">
        <v>2020</v>
      </c>
    </row>
    <row r="31" spans="1:30" ht="25.5" x14ac:dyDescent="0.2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28" t="s">
        <v>47</v>
      </c>
      <c r="S31" s="17" t="s">
        <v>16</v>
      </c>
      <c r="T31" s="26">
        <v>70</v>
      </c>
      <c r="U31" s="26">
        <v>70</v>
      </c>
      <c r="V31" s="26">
        <v>100</v>
      </c>
      <c r="W31" s="26">
        <v>100</v>
      </c>
      <c r="X31" s="53">
        <v>100</v>
      </c>
      <c r="Y31" s="53">
        <v>100</v>
      </c>
      <c r="Z31" s="26">
        <v>100</v>
      </c>
      <c r="AA31" s="26">
        <v>2020</v>
      </c>
    </row>
    <row r="32" spans="1:30" ht="38.25" x14ac:dyDescent="0.25">
      <c r="A32" s="18">
        <v>0</v>
      </c>
      <c r="B32" s="18">
        <v>0</v>
      </c>
      <c r="C32" s="18">
        <v>9</v>
      </c>
      <c r="D32" s="18">
        <v>0</v>
      </c>
      <c r="E32" s="18">
        <v>4</v>
      </c>
      <c r="F32" s="18">
        <v>1</v>
      </c>
      <c r="G32" s="18">
        <v>0</v>
      </c>
      <c r="H32" s="18">
        <v>1</v>
      </c>
      <c r="I32" s="18">
        <v>1</v>
      </c>
      <c r="J32" s="18">
        <v>0</v>
      </c>
      <c r="K32" s="18">
        <v>0</v>
      </c>
      <c r="L32" s="18">
        <v>1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24" t="s">
        <v>48</v>
      </c>
      <c r="S32" s="17" t="s">
        <v>8</v>
      </c>
      <c r="T32" s="25">
        <v>1513.4</v>
      </c>
      <c r="U32" s="25">
        <f>1701.6</f>
        <v>1701.6</v>
      </c>
      <c r="V32" s="25">
        <f>2797.7-400+1100+700</f>
        <v>4197.7</v>
      </c>
      <c r="W32" s="25">
        <v>2055.3000000000002</v>
      </c>
      <c r="X32" s="52">
        <v>2533</v>
      </c>
      <c r="Y32" s="52">
        <v>2055.3000000000002</v>
      </c>
      <c r="Z32" s="33">
        <f>SUM(T32:Y32)</f>
        <v>14056.3</v>
      </c>
      <c r="AA32" s="26">
        <v>2020</v>
      </c>
      <c r="AB32" s="31"/>
      <c r="AC32" s="31"/>
      <c r="AD32" s="31"/>
    </row>
    <row r="33" spans="1:30" x14ac:dyDescent="0.25">
      <c r="A33" s="18"/>
      <c r="B33" s="18"/>
      <c r="C33" s="18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8" t="s">
        <v>49</v>
      </c>
      <c r="S33" s="17" t="s">
        <v>16</v>
      </c>
      <c r="T33" s="26">
        <v>100</v>
      </c>
      <c r="U33" s="26">
        <v>100</v>
      </c>
      <c r="V33" s="26">
        <v>100</v>
      </c>
      <c r="W33" s="26">
        <v>100</v>
      </c>
      <c r="X33" s="53">
        <v>100</v>
      </c>
      <c r="Y33" s="53">
        <v>100</v>
      </c>
      <c r="Z33" s="26">
        <v>100</v>
      </c>
      <c r="AA33" s="26">
        <v>2020</v>
      </c>
    </row>
    <row r="34" spans="1:30" ht="25.5" x14ac:dyDescent="0.25">
      <c r="A34" s="18">
        <v>0</v>
      </c>
      <c r="B34" s="18">
        <v>1</v>
      </c>
      <c r="C34" s="18">
        <v>1</v>
      </c>
      <c r="D34" s="18">
        <v>0</v>
      </c>
      <c r="E34" s="18">
        <v>4</v>
      </c>
      <c r="F34" s="18">
        <v>1</v>
      </c>
      <c r="G34" s="18">
        <v>0</v>
      </c>
      <c r="H34" s="18">
        <v>1</v>
      </c>
      <c r="I34" s="18">
        <v>1</v>
      </c>
      <c r="J34" s="18">
        <v>0</v>
      </c>
      <c r="K34" s="18">
        <v>0</v>
      </c>
      <c r="L34" s="18">
        <v>1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24" t="s">
        <v>50</v>
      </c>
      <c r="S34" s="17" t="s">
        <v>8</v>
      </c>
      <c r="T34" s="25">
        <v>500</v>
      </c>
      <c r="U34" s="25">
        <v>0</v>
      </c>
      <c r="V34" s="25">
        <v>0</v>
      </c>
      <c r="W34" s="25">
        <v>0</v>
      </c>
      <c r="X34" s="52">
        <v>0</v>
      </c>
      <c r="Y34" s="52">
        <v>0</v>
      </c>
      <c r="Z34" s="25">
        <f>SUM(T34:Y34)</f>
        <v>500</v>
      </c>
      <c r="AA34" s="26">
        <v>2020</v>
      </c>
      <c r="AB34" s="23"/>
      <c r="AC34" s="23"/>
      <c r="AD34" s="23"/>
    </row>
    <row r="35" spans="1:30" x14ac:dyDescent="0.25">
      <c r="A35" s="18"/>
      <c r="B35" s="18"/>
      <c r="C35" s="18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8" t="s">
        <v>51</v>
      </c>
      <c r="S35" s="17" t="s">
        <v>16</v>
      </c>
      <c r="T35" s="26">
        <v>100</v>
      </c>
      <c r="U35" s="26">
        <v>100</v>
      </c>
      <c r="V35" s="26">
        <v>0</v>
      </c>
      <c r="W35" s="26">
        <v>0</v>
      </c>
      <c r="X35" s="53">
        <v>0</v>
      </c>
      <c r="Y35" s="53">
        <v>0</v>
      </c>
      <c r="Z35" s="26">
        <v>100</v>
      </c>
      <c r="AA35" s="26">
        <v>2016</v>
      </c>
    </row>
    <row r="36" spans="1:30" ht="25.5" x14ac:dyDescent="0.25">
      <c r="A36" s="18"/>
      <c r="B36" s="18"/>
      <c r="C36" s="18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8" t="s">
        <v>52</v>
      </c>
      <c r="S36" s="34" t="s">
        <v>16</v>
      </c>
      <c r="T36" s="35">
        <v>100</v>
      </c>
      <c r="U36" s="35">
        <v>100</v>
      </c>
      <c r="V36" s="35">
        <v>100</v>
      </c>
      <c r="W36" s="35">
        <v>100</v>
      </c>
      <c r="X36" s="56">
        <v>100</v>
      </c>
      <c r="Y36" s="56">
        <v>100</v>
      </c>
      <c r="Z36" s="35">
        <v>100</v>
      </c>
      <c r="AA36" s="26">
        <v>2020</v>
      </c>
    </row>
    <row r="37" spans="1:30" x14ac:dyDescent="0.2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28" t="s">
        <v>53</v>
      </c>
      <c r="S37" s="26" t="s">
        <v>16</v>
      </c>
      <c r="T37" s="26">
        <v>50</v>
      </c>
      <c r="U37" s="26">
        <v>50</v>
      </c>
      <c r="V37" s="26">
        <v>50</v>
      </c>
      <c r="W37" s="26">
        <v>50</v>
      </c>
      <c r="X37" s="53">
        <v>50</v>
      </c>
      <c r="Y37" s="53">
        <v>50</v>
      </c>
      <c r="Z37" s="26">
        <v>50</v>
      </c>
      <c r="AA37" s="26">
        <v>2020</v>
      </c>
    </row>
    <row r="38" spans="1:30" ht="25.5" x14ac:dyDescent="0.25">
      <c r="A38" s="18">
        <v>0</v>
      </c>
      <c r="B38" s="18">
        <v>2</v>
      </c>
      <c r="C38" s="18">
        <v>0</v>
      </c>
      <c r="D38" s="18">
        <v>0</v>
      </c>
      <c r="E38" s="18">
        <v>4</v>
      </c>
      <c r="F38" s="18">
        <v>1</v>
      </c>
      <c r="G38" s="18">
        <v>0</v>
      </c>
      <c r="H38" s="18">
        <v>1</v>
      </c>
      <c r="I38" s="18">
        <v>1</v>
      </c>
      <c r="J38" s="18">
        <v>0</v>
      </c>
      <c r="K38" s="18">
        <v>0</v>
      </c>
      <c r="L38" s="18">
        <v>1</v>
      </c>
      <c r="M38" s="18">
        <v>0</v>
      </c>
      <c r="N38" s="18">
        <v>0</v>
      </c>
      <c r="O38" s="18">
        <v>0</v>
      </c>
      <c r="P38" s="18">
        <v>0</v>
      </c>
      <c r="Q38" s="18">
        <v>0</v>
      </c>
      <c r="R38" s="36" t="s">
        <v>54</v>
      </c>
      <c r="S38" s="17" t="s">
        <v>8</v>
      </c>
      <c r="T38" s="25">
        <v>336.2</v>
      </c>
      <c r="U38" s="25">
        <v>315</v>
      </c>
      <c r="V38" s="25">
        <f>67.2-7.9</f>
        <v>59.300000000000004</v>
      </c>
      <c r="W38" s="25">
        <v>0</v>
      </c>
      <c r="X38" s="52">
        <v>0</v>
      </c>
      <c r="Y38" s="52">
        <v>0</v>
      </c>
      <c r="Z38" s="25">
        <f>SUM(T38:Y38)</f>
        <v>710.5</v>
      </c>
      <c r="AA38" s="26">
        <v>2020</v>
      </c>
      <c r="AB38" s="23"/>
      <c r="AC38" s="23"/>
      <c r="AD38" s="23"/>
    </row>
    <row r="39" spans="1:30" ht="36" customHeight="1" x14ac:dyDescent="0.25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28" t="s">
        <v>55</v>
      </c>
      <c r="S39" s="17" t="s">
        <v>16</v>
      </c>
      <c r="T39" s="26">
        <v>100</v>
      </c>
      <c r="U39" s="26">
        <v>100</v>
      </c>
      <c r="V39" s="26">
        <v>100</v>
      </c>
      <c r="W39" s="26">
        <v>100</v>
      </c>
      <c r="X39" s="53">
        <v>100</v>
      </c>
      <c r="Y39" s="53">
        <v>100</v>
      </c>
      <c r="Z39" s="26">
        <v>100</v>
      </c>
      <c r="AA39" s="26">
        <v>2020</v>
      </c>
    </row>
    <row r="40" spans="1:30" ht="51" x14ac:dyDescent="0.25">
      <c r="A40" s="18"/>
      <c r="B40" s="18"/>
      <c r="C40" s="18"/>
      <c r="D40" s="18">
        <v>0</v>
      </c>
      <c r="E40" s="18">
        <v>4</v>
      </c>
      <c r="F40" s="18">
        <v>1</v>
      </c>
      <c r="G40" s="18">
        <v>0</v>
      </c>
      <c r="H40" s="18">
        <v>1</v>
      </c>
      <c r="I40" s="18">
        <v>1</v>
      </c>
      <c r="J40" s="18">
        <v>0</v>
      </c>
      <c r="K40" s="18">
        <v>0</v>
      </c>
      <c r="L40" s="18">
        <v>2</v>
      </c>
      <c r="M40" s="18">
        <v>0</v>
      </c>
      <c r="N40" s="18">
        <v>0</v>
      </c>
      <c r="O40" s="18">
        <v>0</v>
      </c>
      <c r="P40" s="18">
        <v>0</v>
      </c>
      <c r="Q40" s="18">
        <v>0</v>
      </c>
      <c r="R40" s="24" t="s">
        <v>56</v>
      </c>
      <c r="S40" s="22" t="s">
        <v>8</v>
      </c>
      <c r="T40" s="30">
        <f t="shared" ref="T40:Y40" si="2">T43+T49+T51+T53+T55</f>
        <v>6569.5</v>
      </c>
      <c r="U40" s="30">
        <f t="shared" si="2"/>
        <v>3075.5</v>
      </c>
      <c r="V40" s="30">
        <f t="shared" si="2"/>
        <v>2749.1</v>
      </c>
      <c r="W40" s="30">
        <f t="shared" si="2"/>
        <v>2634.3999999999996</v>
      </c>
      <c r="X40" s="55">
        <f>X43+X49+X51+X53+X55</f>
        <v>2828.9</v>
      </c>
      <c r="Y40" s="55">
        <f t="shared" si="2"/>
        <v>2698</v>
      </c>
      <c r="Z40" s="30">
        <f>SUM(T40:Y40)</f>
        <v>20555.400000000001</v>
      </c>
      <c r="AA40" s="18">
        <v>2020</v>
      </c>
    </row>
    <row r="41" spans="1:30" ht="25.5" x14ac:dyDescent="0.25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24" t="s">
        <v>57</v>
      </c>
      <c r="S41" s="17" t="s">
        <v>15</v>
      </c>
      <c r="T41" s="26">
        <v>3</v>
      </c>
      <c r="U41" s="26">
        <v>3</v>
      </c>
      <c r="V41" s="26">
        <v>2</v>
      </c>
      <c r="W41" s="26">
        <v>2</v>
      </c>
      <c r="X41" s="53">
        <v>2</v>
      </c>
      <c r="Y41" s="53">
        <v>2</v>
      </c>
      <c r="Z41" s="26">
        <v>2</v>
      </c>
      <c r="AA41" s="26">
        <v>2020</v>
      </c>
    </row>
    <row r="42" spans="1:30" ht="38.25" x14ac:dyDescent="0.25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24" t="s">
        <v>58</v>
      </c>
      <c r="S42" s="17" t="s">
        <v>16</v>
      </c>
      <c r="T42" s="37">
        <v>100</v>
      </c>
      <c r="U42" s="37">
        <v>100</v>
      </c>
      <c r="V42" s="37">
        <v>100</v>
      </c>
      <c r="W42" s="37">
        <v>100</v>
      </c>
      <c r="X42" s="57">
        <v>100</v>
      </c>
      <c r="Y42" s="57">
        <v>100</v>
      </c>
      <c r="Z42" s="37">
        <v>100</v>
      </c>
      <c r="AA42" s="26">
        <v>2020</v>
      </c>
    </row>
    <row r="43" spans="1:30" ht="38.25" x14ac:dyDescent="0.25">
      <c r="A43" s="18"/>
      <c r="B43" s="18"/>
      <c r="C43" s="18"/>
      <c r="D43" s="18">
        <v>0</v>
      </c>
      <c r="E43" s="18">
        <v>4</v>
      </c>
      <c r="F43" s="18">
        <v>1</v>
      </c>
      <c r="G43" s="18">
        <v>0</v>
      </c>
      <c r="H43" s="18">
        <v>1</v>
      </c>
      <c r="I43" s="18">
        <v>1</v>
      </c>
      <c r="J43" s="18">
        <v>0</v>
      </c>
      <c r="K43" s="18">
        <v>0</v>
      </c>
      <c r="L43" s="18">
        <v>2</v>
      </c>
      <c r="M43" s="18">
        <v>0</v>
      </c>
      <c r="N43" s="18">
        <v>0</v>
      </c>
      <c r="O43" s="18">
        <v>0</v>
      </c>
      <c r="P43" s="18">
        <v>0</v>
      </c>
      <c r="Q43" s="18">
        <v>0</v>
      </c>
      <c r="R43" s="24" t="s">
        <v>91</v>
      </c>
      <c r="S43" s="17" t="s">
        <v>8</v>
      </c>
      <c r="T43" s="25">
        <f t="shared" ref="T43:Y43" si="3">T45+T47</f>
        <v>1952.2</v>
      </c>
      <c r="U43" s="25">
        <f t="shared" si="3"/>
        <v>895.8</v>
      </c>
      <c r="V43" s="25">
        <f t="shared" si="3"/>
        <v>249.4</v>
      </c>
      <c r="W43" s="25">
        <f t="shared" si="3"/>
        <v>667.7</v>
      </c>
      <c r="X43" s="52">
        <f t="shared" si="3"/>
        <v>200</v>
      </c>
      <c r="Y43" s="52">
        <f t="shared" si="3"/>
        <v>667.7</v>
      </c>
      <c r="Z43" s="25">
        <f>SUM(T43:Y43)</f>
        <v>4632.8</v>
      </c>
      <c r="AA43" s="26">
        <v>2020</v>
      </c>
    </row>
    <row r="44" spans="1:30" ht="25.5" x14ac:dyDescent="0.2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24" t="s">
        <v>59</v>
      </c>
      <c r="S44" s="17" t="s">
        <v>16</v>
      </c>
      <c r="T44" s="37">
        <v>100</v>
      </c>
      <c r="U44" s="37">
        <v>100</v>
      </c>
      <c r="V44" s="37">
        <v>100</v>
      </c>
      <c r="W44" s="37">
        <v>100</v>
      </c>
      <c r="X44" s="57">
        <v>100</v>
      </c>
      <c r="Y44" s="57">
        <v>100</v>
      </c>
      <c r="Z44" s="37">
        <v>100</v>
      </c>
      <c r="AA44" s="26">
        <v>2020</v>
      </c>
    </row>
    <row r="45" spans="1:30" ht="38.25" x14ac:dyDescent="0.25">
      <c r="A45" s="18">
        <v>0</v>
      </c>
      <c r="B45" s="18">
        <v>0</v>
      </c>
      <c r="C45" s="18">
        <v>2</v>
      </c>
      <c r="D45" s="18">
        <v>0</v>
      </c>
      <c r="E45" s="18">
        <v>4</v>
      </c>
      <c r="F45" s="18">
        <v>1</v>
      </c>
      <c r="G45" s="18">
        <v>0</v>
      </c>
      <c r="H45" s="18">
        <v>1</v>
      </c>
      <c r="I45" s="18">
        <v>1</v>
      </c>
      <c r="J45" s="18">
        <v>0</v>
      </c>
      <c r="K45" s="18">
        <v>0</v>
      </c>
      <c r="L45" s="18">
        <v>2</v>
      </c>
      <c r="M45" s="18">
        <v>0</v>
      </c>
      <c r="N45" s="18">
        <v>0</v>
      </c>
      <c r="O45" s="18">
        <v>0</v>
      </c>
      <c r="P45" s="18">
        <v>0</v>
      </c>
      <c r="Q45" s="18">
        <v>0</v>
      </c>
      <c r="R45" s="24" t="s">
        <v>91</v>
      </c>
      <c r="S45" s="17" t="s">
        <v>8</v>
      </c>
      <c r="T45" s="25">
        <v>1930</v>
      </c>
      <c r="U45" s="25">
        <f>525-2.9</f>
        <v>522.1</v>
      </c>
      <c r="V45" s="25">
        <f>350-100.6</f>
        <v>249.4</v>
      </c>
      <c r="W45" s="25">
        <v>667.7</v>
      </c>
      <c r="X45" s="52">
        <v>200</v>
      </c>
      <c r="Y45" s="52">
        <v>667.7</v>
      </c>
      <c r="Z45" s="25">
        <f>SUM(T45:Y45)</f>
        <v>4236.8999999999996</v>
      </c>
      <c r="AA45" s="26">
        <v>2020</v>
      </c>
    </row>
    <row r="46" spans="1:30" ht="38.25" x14ac:dyDescent="0.2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24" t="s">
        <v>60</v>
      </c>
      <c r="S46" s="17" t="s">
        <v>16</v>
      </c>
      <c r="T46" s="37">
        <v>100</v>
      </c>
      <c r="U46" s="37">
        <v>100</v>
      </c>
      <c r="V46" s="37">
        <v>100</v>
      </c>
      <c r="W46" s="37">
        <v>100</v>
      </c>
      <c r="X46" s="57">
        <v>100</v>
      </c>
      <c r="Y46" s="57">
        <v>100</v>
      </c>
      <c r="Z46" s="37">
        <v>100</v>
      </c>
      <c r="AA46" s="26">
        <v>2020</v>
      </c>
    </row>
    <row r="47" spans="1:30" ht="38.25" x14ac:dyDescent="0.25">
      <c r="A47" s="18">
        <v>0</v>
      </c>
      <c r="B47" s="18">
        <v>0</v>
      </c>
      <c r="C47" s="18">
        <v>9</v>
      </c>
      <c r="D47" s="18">
        <v>0</v>
      </c>
      <c r="E47" s="18">
        <v>4</v>
      </c>
      <c r="F47" s="18">
        <v>1</v>
      </c>
      <c r="G47" s="18">
        <v>0</v>
      </c>
      <c r="H47" s="18">
        <v>1</v>
      </c>
      <c r="I47" s="18">
        <v>1</v>
      </c>
      <c r="J47" s="18">
        <v>0</v>
      </c>
      <c r="K47" s="18">
        <v>0</v>
      </c>
      <c r="L47" s="18">
        <v>2</v>
      </c>
      <c r="M47" s="18">
        <v>0</v>
      </c>
      <c r="N47" s="18">
        <v>0</v>
      </c>
      <c r="O47" s="18">
        <v>0</v>
      </c>
      <c r="P47" s="18">
        <v>0</v>
      </c>
      <c r="Q47" s="18">
        <v>0</v>
      </c>
      <c r="R47" s="24" t="s">
        <v>91</v>
      </c>
      <c r="S47" s="17" t="s">
        <v>8</v>
      </c>
      <c r="T47" s="25">
        <v>22.2</v>
      </c>
      <c r="U47" s="25">
        <f>441.9-68.2</f>
        <v>373.7</v>
      </c>
      <c r="V47" s="25">
        <v>0</v>
      </c>
      <c r="W47" s="25">
        <v>0</v>
      </c>
      <c r="X47" s="52">
        <v>0</v>
      </c>
      <c r="Y47" s="52">
        <v>0</v>
      </c>
      <c r="Z47" s="25">
        <f>SUM(T47:Y47)</f>
        <v>395.9</v>
      </c>
      <c r="AA47" s="26">
        <v>2020</v>
      </c>
    </row>
    <row r="48" spans="1:30" ht="38.25" x14ac:dyDescent="0.2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24" t="s">
        <v>61</v>
      </c>
      <c r="S48" s="17" t="s">
        <v>16</v>
      </c>
      <c r="T48" s="37">
        <v>100</v>
      </c>
      <c r="U48" s="37">
        <v>100</v>
      </c>
      <c r="V48" s="37">
        <v>100</v>
      </c>
      <c r="W48" s="37">
        <v>100</v>
      </c>
      <c r="X48" s="57">
        <v>100</v>
      </c>
      <c r="Y48" s="57">
        <v>100</v>
      </c>
      <c r="Z48" s="37">
        <v>100</v>
      </c>
      <c r="AA48" s="26">
        <v>2020</v>
      </c>
    </row>
    <row r="49" spans="1:30" x14ac:dyDescent="0.25">
      <c r="A49" s="18">
        <v>0</v>
      </c>
      <c r="B49" s="18">
        <v>0</v>
      </c>
      <c r="C49" s="18">
        <v>2</v>
      </c>
      <c r="D49" s="18">
        <v>0</v>
      </c>
      <c r="E49" s="18">
        <v>4</v>
      </c>
      <c r="F49" s="18">
        <v>1</v>
      </c>
      <c r="G49" s="18">
        <v>0</v>
      </c>
      <c r="H49" s="18">
        <v>1</v>
      </c>
      <c r="I49" s="18">
        <v>1</v>
      </c>
      <c r="J49" s="18">
        <v>0</v>
      </c>
      <c r="K49" s="18">
        <v>0</v>
      </c>
      <c r="L49" s="18">
        <v>2</v>
      </c>
      <c r="M49" s="18">
        <v>0</v>
      </c>
      <c r="N49" s="18">
        <v>0</v>
      </c>
      <c r="O49" s="18">
        <v>0</v>
      </c>
      <c r="P49" s="18">
        <v>0</v>
      </c>
      <c r="Q49" s="18">
        <v>0</v>
      </c>
      <c r="R49" s="24" t="s">
        <v>62</v>
      </c>
      <c r="S49" s="17" t="s">
        <v>8</v>
      </c>
      <c r="T49" s="25">
        <v>1756.9</v>
      </c>
      <c r="U49" s="25">
        <v>0</v>
      </c>
      <c r="V49" s="25">
        <v>0</v>
      </c>
      <c r="W49" s="25">
        <v>0</v>
      </c>
      <c r="X49" s="52">
        <v>0</v>
      </c>
      <c r="Y49" s="52">
        <v>0</v>
      </c>
      <c r="Z49" s="25">
        <f>SUM(T49:Y49)</f>
        <v>1756.9</v>
      </c>
      <c r="AA49" s="26">
        <v>2020</v>
      </c>
    </row>
    <row r="50" spans="1:30" ht="25.5" x14ac:dyDescent="0.2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24" t="s">
        <v>63</v>
      </c>
      <c r="S50" s="17" t="s">
        <v>16</v>
      </c>
      <c r="T50" s="37">
        <v>100</v>
      </c>
      <c r="U50" s="37">
        <v>97</v>
      </c>
      <c r="V50" s="37">
        <v>97</v>
      </c>
      <c r="W50" s="37">
        <v>98</v>
      </c>
      <c r="X50" s="57">
        <v>99</v>
      </c>
      <c r="Y50" s="57">
        <v>100</v>
      </c>
      <c r="Z50" s="37">
        <v>100</v>
      </c>
      <c r="AA50" s="26">
        <v>2020</v>
      </c>
    </row>
    <row r="51" spans="1:30" ht="25.5" x14ac:dyDescent="0.25">
      <c r="A51" s="18">
        <v>0</v>
      </c>
      <c r="B51" s="18">
        <v>0</v>
      </c>
      <c r="C51" s="18">
        <v>2</v>
      </c>
      <c r="D51" s="18">
        <v>0</v>
      </c>
      <c r="E51" s="18">
        <v>4</v>
      </c>
      <c r="F51" s="18">
        <v>1</v>
      </c>
      <c r="G51" s="18">
        <v>0</v>
      </c>
      <c r="H51" s="18">
        <v>1</v>
      </c>
      <c r="I51" s="18">
        <v>1</v>
      </c>
      <c r="J51" s="18">
        <v>0</v>
      </c>
      <c r="K51" s="18">
        <v>0</v>
      </c>
      <c r="L51" s="18">
        <v>2</v>
      </c>
      <c r="M51" s="18">
        <v>0</v>
      </c>
      <c r="N51" s="18">
        <v>0</v>
      </c>
      <c r="O51" s="18">
        <v>0</v>
      </c>
      <c r="P51" s="18">
        <v>0</v>
      </c>
      <c r="Q51" s="18">
        <v>0</v>
      </c>
      <c r="R51" s="24" t="s">
        <v>64</v>
      </c>
      <c r="S51" s="17" t="s">
        <v>8</v>
      </c>
      <c r="T51" s="25">
        <v>520</v>
      </c>
      <c r="U51" s="25">
        <f>170-157.6</f>
        <v>12.400000000000006</v>
      </c>
      <c r="V51" s="25">
        <f>130-121.4</f>
        <v>8.5999999999999943</v>
      </c>
      <c r="W51" s="25">
        <f>9.5-1.2</f>
        <v>8.3000000000000007</v>
      </c>
      <c r="X51" s="52">
        <v>0</v>
      </c>
      <c r="Y51" s="52">
        <v>9.5</v>
      </c>
      <c r="Z51" s="25">
        <f>SUM(T51:Y51)</f>
        <v>558.79999999999995</v>
      </c>
      <c r="AA51" s="26">
        <v>2020</v>
      </c>
    </row>
    <row r="52" spans="1:30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24" t="s">
        <v>65</v>
      </c>
      <c r="S52" s="17" t="s">
        <v>15</v>
      </c>
      <c r="T52" s="26">
        <v>2</v>
      </c>
      <c r="U52" s="26">
        <v>2</v>
      </c>
      <c r="V52" s="26">
        <v>2</v>
      </c>
      <c r="W52" s="26">
        <v>2</v>
      </c>
      <c r="X52" s="53">
        <v>2</v>
      </c>
      <c r="Y52" s="53">
        <v>2</v>
      </c>
      <c r="Z52" s="26">
        <v>2</v>
      </c>
      <c r="AA52" s="26">
        <v>2020</v>
      </c>
    </row>
    <row r="53" spans="1:30" ht="25.5" x14ac:dyDescent="0.25">
      <c r="A53" s="18">
        <v>0</v>
      </c>
      <c r="B53" s="18">
        <v>0</v>
      </c>
      <c r="C53" s="18">
        <v>2</v>
      </c>
      <c r="D53" s="18">
        <v>0</v>
      </c>
      <c r="E53" s="18">
        <v>4</v>
      </c>
      <c r="F53" s="18">
        <v>1</v>
      </c>
      <c r="G53" s="18">
        <v>0</v>
      </c>
      <c r="H53" s="18">
        <v>1</v>
      </c>
      <c r="I53" s="18">
        <v>1</v>
      </c>
      <c r="J53" s="18">
        <v>0</v>
      </c>
      <c r="K53" s="18">
        <v>0</v>
      </c>
      <c r="L53" s="18">
        <v>2</v>
      </c>
      <c r="M53" s="18">
        <v>0</v>
      </c>
      <c r="N53" s="18">
        <v>0</v>
      </c>
      <c r="O53" s="18">
        <v>0</v>
      </c>
      <c r="P53" s="18">
        <v>0</v>
      </c>
      <c r="Q53" s="18">
        <v>0</v>
      </c>
      <c r="R53" s="24" t="s">
        <v>66</v>
      </c>
      <c r="S53" s="17" t="s">
        <v>8</v>
      </c>
      <c r="T53" s="25">
        <v>1940.4</v>
      </c>
      <c r="U53" s="25">
        <f>2103.4-68.7-167.4</f>
        <v>1867.3</v>
      </c>
      <c r="V53" s="25">
        <f>2088-196.9</f>
        <v>1891.1</v>
      </c>
      <c r="W53" s="25">
        <f>2020.8-62.4</f>
        <v>1958.3999999999999</v>
      </c>
      <c r="X53" s="52">
        <v>1930.8</v>
      </c>
      <c r="Y53" s="52">
        <v>2020.8</v>
      </c>
      <c r="Z53" s="25">
        <f>SUM(T53:Y53)</f>
        <v>11608.799999999997</v>
      </c>
      <c r="AA53" s="26">
        <v>2020</v>
      </c>
    </row>
    <row r="54" spans="1:30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24" t="s">
        <v>67</v>
      </c>
      <c r="S54" s="17" t="s">
        <v>15</v>
      </c>
      <c r="T54" s="26">
        <v>3</v>
      </c>
      <c r="U54" s="26">
        <v>3</v>
      </c>
      <c r="V54" s="26">
        <v>2</v>
      </c>
      <c r="W54" s="26">
        <v>2</v>
      </c>
      <c r="X54" s="53">
        <v>2</v>
      </c>
      <c r="Y54" s="53">
        <v>2</v>
      </c>
      <c r="Z54" s="26">
        <v>2</v>
      </c>
      <c r="AA54" s="26">
        <v>2020</v>
      </c>
    </row>
    <row r="55" spans="1:30" ht="25.5" x14ac:dyDescent="0.25">
      <c r="A55" s="18">
        <v>0</v>
      </c>
      <c r="B55" s="18">
        <v>1</v>
      </c>
      <c r="C55" s="18">
        <v>0</v>
      </c>
      <c r="D55" s="18">
        <v>0</v>
      </c>
      <c r="E55" s="18">
        <v>4</v>
      </c>
      <c r="F55" s="18">
        <v>1</v>
      </c>
      <c r="G55" s="18">
        <v>0</v>
      </c>
      <c r="H55" s="18">
        <v>1</v>
      </c>
      <c r="I55" s="18">
        <v>1</v>
      </c>
      <c r="J55" s="18">
        <v>0</v>
      </c>
      <c r="K55" s="18">
        <v>0</v>
      </c>
      <c r="L55" s="18">
        <v>2</v>
      </c>
      <c r="M55" s="18">
        <v>0</v>
      </c>
      <c r="N55" s="18">
        <v>0</v>
      </c>
      <c r="O55" s="18">
        <v>0</v>
      </c>
      <c r="P55" s="18">
        <v>0</v>
      </c>
      <c r="Q55" s="18">
        <v>0</v>
      </c>
      <c r="R55" s="24" t="s">
        <v>68</v>
      </c>
      <c r="S55" s="17" t="s">
        <v>8</v>
      </c>
      <c r="T55" s="25">
        <v>400</v>
      </c>
      <c r="U55" s="25">
        <v>300</v>
      </c>
      <c r="V55" s="25">
        <v>600</v>
      </c>
      <c r="W55" s="25">
        <v>0</v>
      </c>
      <c r="X55" s="52">
        <v>698.1</v>
      </c>
      <c r="Y55" s="52">
        <v>0</v>
      </c>
      <c r="Z55" s="25">
        <f>SUM(T55:Y55)</f>
        <v>1998.1</v>
      </c>
      <c r="AA55" s="26">
        <v>2017</v>
      </c>
      <c r="AB55" s="23"/>
      <c r="AC55" s="23"/>
      <c r="AD55" s="23"/>
    </row>
    <row r="56" spans="1:30" ht="25.5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28" t="s">
        <v>69</v>
      </c>
      <c r="S56" s="17" t="s">
        <v>15</v>
      </c>
      <c r="T56" s="37">
        <v>2</v>
      </c>
      <c r="U56" s="37">
        <v>1</v>
      </c>
      <c r="V56" s="37">
        <v>1</v>
      </c>
      <c r="W56" s="37">
        <v>0</v>
      </c>
      <c r="X56" s="57">
        <v>0</v>
      </c>
      <c r="Y56" s="57">
        <v>0</v>
      </c>
      <c r="Z56" s="37">
        <v>4</v>
      </c>
      <c r="AA56" s="26">
        <v>2017</v>
      </c>
    </row>
    <row r="57" spans="1:30" ht="25.5" x14ac:dyDescent="0.25">
      <c r="A57" s="18"/>
      <c r="B57" s="18"/>
      <c r="C57" s="18"/>
      <c r="D57" s="18">
        <v>0</v>
      </c>
      <c r="E57" s="18">
        <v>4</v>
      </c>
      <c r="F57" s="18">
        <v>1</v>
      </c>
      <c r="G57" s="18">
        <v>0</v>
      </c>
      <c r="H57" s="18">
        <v>1</v>
      </c>
      <c r="I57" s="18">
        <v>1</v>
      </c>
      <c r="J57" s="18">
        <v>0</v>
      </c>
      <c r="K57" s="18">
        <v>0</v>
      </c>
      <c r="L57" s="18">
        <v>3</v>
      </c>
      <c r="M57" s="18">
        <v>0</v>
      </c>
      <c r="N57" s="18">
        <v>0</v>
      </c>
      <c r="O57" s="18">
        <v>0</v>
      </c>
      <c r="P57" s="18">
        <v>0</v>
      </c>
      <c r="Q57" s="18">
        <v>0</v>
      </c>
      <c r="R57" s="24" t="s">
        <v>70</v>
      </c>
      <c r="S57" s="22" t="s">
        <v>8</v>
      </c>
      <c r="T57" s="30">
        <f t="shared" ref="T57:Y57" si="4">T60+T62</f>
        <v>14481</v>
      </c>
      <c r="U57" s="30">
        <f t="shared" si="4"/>
        <v>10485.299999999999</v>
      </c>
      <c r="V57" s="30">
        <f t="shared" si="4"/>
        <v>8604.7999999999993</v>
      </c>
      <c r="W57" s="30">
        <f t="shared" si="4"/>
        <v>11203.2</v>
      </c>
      <c r="X57" s="55">
        <f t="shared" si="4"/>
        <v>14471.199999999999</v>
      </c>
      <c r="Y57" s="55">
        <f t="shared" si="4"/>
        <v>10194.1</v>
      </c>
      <c r="Z57" s="30">
        <f>SUM(T57:Y57)</f>
        <v>69439.600000000006</v>
      </c>
      <c r="AA57" s="18">
        <v>2020</v>
      </c>
    </row>
    <row r="58" spans="1:30" ht="25.5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24" t="s">
        <v>71</v>
      </c>
      <c r="S58" s="17" t="s">
        <v>16</v>
      </c>
      <c r="T58" s="37">
        <v>100</v>
      </c>
      <c r="U58" s="37">
        <v>100</v>
      </c>
      <c r="V58" s="37">
        <v>100</v>
      </c>
      <c r="W58" s="37">
        <v>100</v>
      </c>
      <c r="X58" s="57">
        <v>100</v>
      </c>
      <c r="Y58" s="57">
        <v>100</v>
      </c>
      <c r="Z58" s="37">
        <v>100</v>
      </c>
      <c r="AA58" s="26">
        <v>2020</v>
      </c>
    </row>
    <row r="59" spans="1:30" ht="25.5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24" t="s">
        <v>72</v>
      </c>
      <c r="S59" s="17" t="s">
        <v>16</v>
      </c>
      <c r="T59" s="37">
        <v>100</v>
      </c>
      <c r="U59" s="37">
        <v>100</v>
      </c>
      <c r="V59" s="37">
        <v>100</v>
      </c>
      <c r="W59" s="37">
        <v>100</v>
      </c>
      <c r="X59" s="57">
        <v>100</v>
      </c>
      <c r="Y59" s="57">
        <v>100</v>
      </c>
      <c r="Z59" s="37">
        <v>100</v>
      </c>
      <c r="AA59" s="26">
        <v>2020</v>
      </c>
    </row>
    <row r="60" spans="1:30" ht="25.5" x14ac:dyDescent="0.25">
      <c r="A60" s="18">
        <v>0</v>
      </c>
      <c r="B60" s="18">
        <v>0</v>
      </c>
      <c r="C60" s="18">
        <v>1</v>
      </c>
      <c r="D60" s="18">
        <v>0</v>
      </c>
      <c r="E60" s="18">
        <v>4</v>
      </c>
      <c r="F60" s="18">
        <v>1</v>
      </c>
      <c r="G60" s="18">
        <v>0</v>
      </c>
      <c r="H60" s="18">
        <v>1</v>
      </c>
      <c r="I60" s="18">
        <v>1</v>
      </c>
      <c r="J60" s="18">
        <v>0</v>
      </c>
      <c r="K60" s="18">
        <v>0</v>
      </c>
      <c r="L60" s="18">
        <v>3</v>
      </c>
      <c r="M60" s="18">
        <v>0</v>
      </c>
      <c r="N60" s="18">
        <v>0</v>
      </c>
      <c r="O60" s="18">
        <v>0</v>
      </c>
      <c r="P60" s="18">
        <v>0</v>
      </c>
      <c r="Q60" s="18">
        <v>0</v>
      </c>
      <c r="R60" s="24" t="s">
        <v>73</v>
      </c>
      <c r="S60" s="17" t="s">
        <v>8</v>
      </c>
      <c r="T60" s="25">
        <v>4399</v>
      </c>
      <c r="U60" s="25">
        <f>2708-171</f>
        <v>2537</v>
      </c>
      <c r="V60" s="25">
        <v>1708</v>
      </c>
      <c r="W60" s="25">
        <v>1300</v>
      </c>
      <c r="X60" s="52">
        <f>1300-200</f>
        <v>1100</v>
      </c>
      <c r="Y60" s="52">
        <v>1300</v>
      </c>
      <c r="Z60" s="25">
        <f>SUM(T60:Y60)</f>
        <v>12344</v>
      </c>
      <c r="AA60" s="26">
        <v>2020</v>
      </c>
    </row>
    <row r="61" spans="1:30" ht="25.5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24" t="s">
        <v>75</v>
      </c>
      <c r="S61" s="17" t="s">
        <v>16</v>
      </c>
      <c r="T61" s="37">
        <v>100</v>
      </c>
      <c r="U61" s="37">
        <v>100</v>
      </c>
      <c r="V61" s="37">
        <v>100</v>
      </c>
      <c r="W61" s="37">
        <v>100</v>
      </c>
      <c r="X61" s="57">
        <v>100</v>
      </c>
      <c r="Y61" s="57">
        <v>100</v>
      </c>
      <c r="Z61" s="37">
        <v>100</v>
      </c>
      <c r="AA61" s="26">
        <v>2020</v>
      </c>
    </row>
    <row r="62" spans="1:30" ht="25.5" x14ac:dyDescent="0.25">
      <c r="A62" s="18"/>
      <c r="B62" s="18"/>
      <c r="C62" s="18"/>
      <c r="D62" s="18">
        <v>0</v>
      </c>
      <c r="E62" s="18">
        <v>4</v>
      </c>
      <c r="F62" s="18">
        <v>1</v>
      </c>
      <c r="G62" s="18">
        <v>0</v>
      </c>
      <c r="H62" s="18">
        <v>1</v>
      </c>
      <c r="I62" s="18">
        <v>1</v>
      </c>
      <c r="J62" s="18">
        <v>0</v>
      </c>
      <c r="K62" s="18">
        <v>0</v>
      </c>
      <c r="L62" s="18">
        <v>3</v>
      </c>
      <c r="M62" s="18">
        <v>0</v>
      </c>
      <c r="N62" s="18">
        <v>0</v>
      </c>
      <c r="O62" s="18">
        <v>0</v>
      </c>
      <c r="P62" s="18">
        <v>0</v>
      </c>
      <c r="Q62" s="18">
        <v>0</v>
      </c>
      <c r="R62" s="24" t="s">
        <v>74</v>
      </c>
      <c r="S62" s="17" t="s">
        <v>8</v>
      </c>
      <c r="T62" s="25">
        <f>T63+T65+T67+T69+T71+T73+T75+T77+T79+T81+T83+T85+T87+T89</f>
        <v>10082</v>
      </c>
      <c r="U62" s="25">
        <f>U63+U65+U67+U69+U71+U73+U75+U77+U79+U81+U83+U85+U87+U89+U91</f>
        <v>7948.2999999999993</v>
      </c>
      <c r="V62" s="25">
        <f>V63+V65+V67+V69+V71+V73+V75+V77+V79+V81+V83+V85+V87+V89+V91</f>
        <v>6896.8</v>
      </c>
      <c r="W62" s="25">
        <f>W63+W65+W67+W69+W71+W73+W75+W77+W79+W81+W83+W85+W87+W89+W91</f>
        <v>9903.2000000000007</v>
      </c>
      <c r="X62" s="52">
        <f>X63+X65+X67+X69+X71+X73+X75+X77+X79+X81+X83+X85+X87+X89+X91</f>
        <v>13371.199999999999</v>
      </c>
      <c r="Y62" s="52">
        <f>Y63+Y65+Y67+Y69+Y71+Y73+Y75+Y77+Y79+Y81+Y83+Y85+Y87+Y89+Y91</f>
        <v>8894.1</v>
      </c>
      <c r="Z62" s="25">
        <f>SUM(T62:Y62)</f>
        <v>57095.6</v>
      </c>
      <c r="AA62" s="26">
        <v>2020</v>
      </c>
      <c r="AB62" s="23"/>
    </row>
    <row r="63" spans="1:30" ht="25.5" x14ac:dyDescent="0.25">
      <c r="A63" s="18">
        <v>0</v>
      </c>
      <c r="B63" s="18">
        <v>0</v>
      </c>
      <c r="C63" s="18">
        <v>2</v>
      </c>
      <c r="D63" s="18">
        <v>0</v>
      </c>
      <c r="E63" s="18">
        <v>4</v>
      </c>
      <c r="F63" s="18">
        <v>1</v>
      </c>
      <c r="G63" s="18">
        <v>0</v>
      </c>
      <c r="H63" s="18">
        <v>1</v>
      </c>
      <c r="I63" s="18">
        <v>1</v>
      </c>
      <c r="J63" s="18">
        <v>0</v>
      </c>
      <c r="K63" s="18">
        <v>0</v>
      </c>
      <c r="L63" s="18">
        <v>3</v>
      </c>
      <c r="M63" s="18">
        <v>0</v>
      </c>
      <c r="N63" s="18">
        <v>0</v>
      </c>
      <c r="O63" s="18">
        <v>0</v>
      </c>
      <c r="P63" s="18">
        <v>0</v>
      </c>
      <c r="Q63" s="18">
        <v>0</v>
      </c>
      <c r="R63" s="24" t="s">
        <v>74</v>
      </c>
      <c r="S63" s="17" t="s">
        <v>8</v>
      </c>
      <c r="T63" s="25">
        <f>4928.7-69.1</f>
        <v>4859.5999999999995</v>
      </c>
      <c r="U63" s="25">
        <f>3573.1-59-677.1</f>
        <v>2837</v>
      </c>
      <c r="V63" s="25">
        <f>2474-252.2-112</f>
        <v>2109.8000000000002</v>
      </c>
      <c r="W63" s="25">
        <f>1839.4+223.6+62.4+1.2+414.9+530.6</f>
        <v>3072.1</v>
      </c>
      <c r="X63" s="52">
        <f>2932.6+269.7</f>
        <v>3202.2999999999997</v>
      </c>
      <c r="Y63" s="52">
        <f>1839.4+600</f>
        <v>2439.4</v>
      </c>
      <c r="Z63" s="25">
        <f>SUM(T63:Y63)</f>
        <v>18520.2</v>
      </c>
      <c r="AA63" s="26">
        <v>2020</v>
      </c>
    </row>
    <row r="64" spans="1:30" ht="51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24" t="s">
        <v>76</v>
      </c>
      <c r="S64" s="17" t="s">
        <v>16</v>
      </c>
      <c r="T64" s="37">
        <v>100</v>
      </c>
      <c r="U64" s="37">
        <v>100</v>
      </c>
      <c r="V64" s="37">
        <v>100</v>
      </c>
      <c r="W64" s="37">
        <v>100</v>
      </c>
      <c r="X64" s="57">
        <v>100</v>
      </c>
      <c r="Y64" s="57">
        <v>100</v>
      </c>
      <c r="Z64" s="37">
        <v>100</v>
      </c>
      <c r="AA64" s="26">
        <v>2020</v>
      </c>
    </row>
    <row r="65" spans="1:27" ht="25.5" x14ac:dyDescent="0.25">
      <c r="A65" s="18">
        <v>0</v>
      </c>
      <c r="B65" s="18">
        <v>0</v>
      </c>
      <c r="C65" s="18">
        <v>3</v>
      </c>
      <c r="D65" s="18">
        <v>0</v>
      </c>
      <c r="E65" s="18">
        <v>4</v>
      </c>
      <c r="F65" s="18">
        <v>1</v>
      </c>
      <c r="G65" s="18">
        <v>0</v>
      </c>
      <c r="H65" s="18">
        <v>1</v>
      </c>
      <c r="I65" s="18">
        <v>1</v>
      </c>
      <c r="J65" s="18">
        <v>0</v>
      </c>
      <c r="K65" s="18">
        <v>0</v>
      </c>
      <c r="L65" s="18">
        <v>3</v>
      </c>
      <c r="M65" s="18">
        <v>0</v>
      </c>
      <c r="N65" s="18">
        <v>0</v>
      </c>
      <c r="O65" s="18">
        <v>0</v>
      </c>
      <c r="P65" s="18">
        <v>0</v>
      </c>
      <c r="Q65" s="18">
        <v>0</v>
      </c>
      <c r="R65" s="24" t="s">
        <v>74</v>
      </c>
      <c r="S65" s="17" t="s">
        <v>8</v>
      </c>
      <c r="T65" s="25">
        <v>300</v>
      </c>
      <c r="U65" s="25">
        <f>300-30</f>
        <v>270</v>
      </c>
      <c r="V65" s="25">
        <v>250</v>
      </c>
      <c r="W65" s="25">
        <v>400</v>
      </c>
      <c r="X65" s="52">
        <f>400+150</f>
        <v>550</v>
      </c>
      <c r="Y65" s="52">
        <v>400</v>
      </c>
      <c r="Z65" s="25">
        <f>SUM(T65:Y65)</f>
        <v>2170</v>
      </c>
      <c r="AA65" s="26">
        <v>2020</v>
      </c>
    </row>
    <row r="66" spans="1:27" ht="38.25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24" t="s">
        <v>77</v>
      </c>
      <c r="S66" s="17" t="s">
        <v>16</v>
      </c>
      <c r="T66" s="37">
        <v>100</v>
      </c>
      <c r="U66" s="37">
        <v>100</v>
      </c>
      <c r="V66" s="37">
        <v>100</v>
      </c>
      <c r="W66" s="37">
        <v>100</v>
      </c>
      <c r="X66" s="57">
        <v>100</v>
      </c>
      <c r="Y66" s="57">
        <v>100</v>
      </c>
      <c r="Z66" s="37">
        <v>100</v>
      </c>
      <c r="AA66" s="26">
        <v>2020</v>
      </c>
    </row>
    <row r="67" spans="1:27" ht="25.5" x14ac:dyDescent="0.25">
      <c r="A67" s="18">
        <v>0</v>
      </c>
      <c r="B67" s="18">
        <v>0</v>
      </c>
      <c r="C67" s="18">
        <v>4</v>
      </c>
      <c r="D67" s="18">
        <v>0</v>
      </c>
      <c r="E67" s="18">
        <v>4</v>
      </c>
      <c r="F67" s="18">
        <v>1</v>
      </c>
      <c r="G67" s="18">
        <v>0</v>
      </c>
      <c r="H67" s="18">
        <v>1</v>
      </c>
      <c r="I67" s="18">
        <v>1</v>
      </c>
      <c r="J67" s="18">
        <v>0</v>
      </c>
      <c r="K67" s="18">
        <v>0</v>
      </c>
      <c r="L67" s="18">
        <v>3</v>
      </c>
      <c r="M67" s="18">
        <v>0</v>
      </c>
      <c r="N67" s="18">
        <v>0</v>
      </c>
      <c r="O67" s="18">
        <v>0</v>
      </c>
      <c r="P67" s="18">
        <v>0</v>
      </c>
      <c r="Q67" s="18">
        <v>0</v>
      </c>
      <c r="R67" s="24" t="s">
        <v>74</v>
      </c>
      <c r="S67" s="17" t="s">
        <v>8</v>
      </c>
      <c r="T67" s="25">
        <v>300</v>
      </c>
      <c r="U67" s="25">
        <v>300</v>
      </c>
      <c r="V67" s="25">
        <v>250</v>
      </c>
      <c r="W67" s="25">
        <v>400</v>
      </c>
      <c r="X67" s="52">
        <f>400+150</f>
        <v>550</v>
      </c>
      <c r="Y67" s="52">
        <v>400</v>
      </c>
      <c r="Z67" s="25">
        <f>SUM(T67:Y67)</f>
        <v>2200</v>
      </c>
      <c r="AA67" s="26">
        <v>2020</v>
      </c>
    </row>
    <row r="68" spans="1:27" ht="38.25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24" t="s">
        <v>78</v>
      </c>
      <c r="S68" s="17" t="s">
        <v>16</v>
      </c>
      <c r="T68" s="37">
        <v>100</v>
      </c>
      <c r="U68" s="37">
        <v>100</v>
      </c>
      <c r="V68" s="37">
        <v>100</v>
      </c>
      <c r="W68" s="37">
        <v>100</v>
      </c>
      <c r="X68" s="57">
        <v>100</v>
      </c>
      <c r="Y68" s="57">
        <v>100</v>
      </c>
      <c r="Z68" s="37">
        <v>100</v>
      </c>
      <c r="AA68" s="26">
        <v>2020</v>
      </c>
    </row>
    <row r="69" spans="1:27" ht="25.5" x14ac:dyDescent="0.25">
      <c r="A69" s="18">
        <v>0</v>
      </c>
      <c r="B69" s="18">
        <v>0</v>
      </c>
      <c r="C69" s="18">
        <v>5</v>
      </c>
      <c r="D69" s="18">
        <v>0</v>
      </c>
      <c r="E69" s="18">
        <v>4</v>
      </c>
      <c r="F69" s="18">
        <v>1</v>
      </c>
      <c r="G69" s="18">
        <v>0</v>
      </c>
      <c r="H69" s="18">
        <v>1</v>
      </c>
      <c r="I69" s="18">
        <v>1</v>
      </c>
      <c r="J69" s="18">
        <v>0</v>
      </c>
      <c r="K69" s="18">
        <v>0</v>
      </c>
      <c r="L69" s="18">
        <v>3</v>
      </c>
      <c r="M69" s="18">
        <v>0</v>
      </c>
      <c r="N69" s="18">
        <v>0</v>
      </c>
      <c r="O69" s="18">
        <v>0</v>
      </c>
      <c r="P69" s="18">
        <v>0</v>
      </c>
      <c r="Q69" s="18">
        <v>0</v>
      </c>
      <c r="R69" s="24" t="s">
        <v>74</v>
      </c>
      <c r="S69" s="17" t="s">
        <v>8</v>
      </c>
      <c r="T69" s="25">
        <v>300</v>
      </c>
      <c r="U69" s="25">
        <f>300-30</f>
        <v>270</v>
      </c>
      <c r="V69" s="25">
        <v>250</v>
      </c>
      <c r="W69" s="25">
        <v>400</v>
      </c>
      <c r="X69" s="52">
        <f>400+300</f>
        <v>700</v>
      </c>
      <c r="Y69" s="52">
        <v>400</v>
      </c>
      <c r="Z69" s="25">
        <f>SUM(T69:Y69)</f>
        <v>2320</v>
      </c>
      <c r="AA69" s="26">
        <v>2020</v>
      </c>
    </row>
    <row r="70" spans="1:27" ht="38.25" x14ac:dyDescent="0.2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24" t="s">
        <v>79</v>
      </c>
      <c r="S70" s="17" t="s">
        <v>16</v>
      </c>
      <c r="T70" s="37">
        <v>100</v>
      </c>
      <c r="U70" s="37">
        <v>100</v>
      </c>
      <c r="V70" s="37">
        <v>100</v>
      </c>
      <c r="W70" s="37">
        <v>100</v>
      </c>
      <c r="X70" s="57">
        <v>100</v>
      </c>
      <c r="Y70" s="57">
        <v>100</v>
      </c>
      <c r="Z70" s="37">
        <v>100</v>
      </c>
      <c r="AA70" s="26">
        <v>2020</v>
      </c>
    </row>
    <row r="71" spans="1:27" ht="25.5" x14ac:dyDescent="0.25">
      <c r="A71" s="18">
        <v>0</v>
      </c>
      <c r="B71" s="18">
        <v>0</v>
      </c>
      <c r="C71" s="18">
        <v>6</v>
      </c>
      <c r="D71" s="18">
        <v>0</v>
      </c>
      <c r="E71" s="18">
        <v>4</v>
      </c>
      <c r="F71" s="18">
        <v>1</v>
      </c>
      <c r="G71" s="18">
        <v>0</v>
      </c>
      <c r="H71" s="18">
        <v>1</v>
      </c>
      <c r="I71" s="18">
        <v>1</v>
      </c>
      <c r="J71" s="18">
        <v>0</v>
      </c>
      <c r="K71" s="18">
        <v>0</v>
      </c>
      <c r="L71" s="18">
        <v>3</v>
      </c>
      <c r="M71" s="18">
        <v>0</v>
      </c>
      <c r="N71" s="18">
        <v>0</v>
      </c>
      <c r="O71" s="18">
        <v>0</v>
      </c>
      <c r="P71" s="18">
        <v>0</v>
      </c>
      <c r="Q71" s="18">
        <v>0</v>
      </c>
      <c r="R71" s="24" t="s">
        <v>74</v>
      </c>
      <c r="S71" s="17" t="s">
        <v>8</v>
      </c>
      <c r="T71" s="25">
        <v>300</v>
      </c>
      <c r="U71" s="25">
        <v>300</v>
      </c>
      <c r="V71" s="25">
        <v>250</v>
      </c>
      <c r="W71" s="25">
        <v>400</v>
      </c>
      <c r="X71" s="52">
        <f>400+150</f>
        <v>550</v>
      </c>
      <c r="Y71" s="52">
        <v>400</v>
      </c>
      <c r="Z71" s="25">
        <f>SUM(T71:Y71)</f>
        <v>2200</v>
      </c>
      <c r="AA71" s="26">
        <v>2020</v>
      </c>
    </row>
    <row r="72" spans="1:27" ht="38.25" x14ac:dyDescent="0.2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24" t="s">
        <v>80</v>
      </c>
      <c r="S72" s="17" t="s">
        <v>16</v>
      </c>
      <c r="T72" s="37">
        <v>100</v>
      </c>
      <c r="U72" s="37">
        <v>100</v>
      </c>
      <c r="V72" s="37">
        <v>100</v>
      </c>
      <c r="W72" s="37">
        <v>100</v>
      </c>
      <c r="X72" s="57">
        <v>100</v>
      </c>
      <c r="Y72" s="57">
        <v>100</v>
      </c>
      <c r="Z72" s="37">
        <v>100</v>
      </c>
      <c r="AA72" s="26">
        <v>2020</v>
      </c>
    </row>
    <row r="73" spans="1:27" ht="25.5" x14ac:dyDescent="0.25">
      <c r="A73" s="18">
        <v>0</v>
      </c>
      <c r="B73" s="18">
        <v>0</v>
      </c>
      <c r="C73" s="18">
        <v>8</v>
      </c>
      <c r="D73" s="18">
        <v>0</v>
      </c>
      <c r="E73" s="18">
        <v>4</v>
      </c>
      <c r="F73" s="18">
        <v>1</v>
      </c>
      <c r="G73" s="18">
        <v>0</v>
      </c>
      <c r="H73" s="18">
        <v>1</v>
      </c>
      <c r="I73" s="18">
        <v>1</v>
      </c>
      <c r="J73" s="18">
        <v>0</v>
      </c>
      <c r="K73" s="18">
        <v>0</v>
      </c>
      <c r="L73" s="18">
        <v>3</v>
      </c>
      <c r="M73" s="18">
        <v>0</v>
      </c>
      <c r="N73" s="18">
        <v>0</v>
      </c>
      <c r="O73" s="18">
        <v>0</v>
      </c>
      <c r="P73" s="18">
        <v>0</v>
      </c>
      <c r="Q73" s="18">
        <v>0</v>
      </c>
      <c r="R73" s="24" t="s">
        <v>74</v>
      </c>
      <c r="S73" s="17" t="s">
        <v>8</v>
      </c>
      <c r="T73" s="25">
        <v>130</v>
      </c>
      <c r="U73" s="25">
        <f>284-29</f>
        <v>255</v>
      </c>
      <c r="V73" s="25">
        <v>130</v>
      </c>
      <c r="W73" s="25">
        <v>76.400000000000006</v>
      </c>
      <c r="X73" s="52">
        <f>300-300</f>
        <v>0</v>
      </c>
      <c r="Y73" s="52">
        <f>300-300</f>
        <v>0</v>
      </c>
      <c r="Z73" s="25">
        <f>SUM(T73:Y73)</f>
        <v>591.4</v>
      </c>
      <c r="AA73" s="26">
        <v>2020</v>
      </c>
    </row>
    <row r="74" spans="1:27" ht="38.25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24" t="s">
        <v>81</v>
      </c>
      <c r="S74" s="17" t="s">
        <v>16</v>
      </c>
      <c r="T74" s="37">
        <v>100</v>
      </c>
      <c r="U74" s="37">
        <v>100</v>
      </c>
      <c r="V74" s="37">
        <v>100</v>
      </c>
      <c r="W74" s="37">
        <v>100</v>
      </c>
      <c r="X74" s="57">
        <v>0</v>
      </c>
      <c r="Y74" s="57">
        <v>0</v>
      </c>
      <c r="Z74" s="37">
        <v>100</v>
      </c>
      <c r="AA74" s="26">
        <v>2018</v>
      </c>
    </row>
    <row r="75" spans="1:27" ht="25.5" x14ac:dyDescent="0.25">
      <c r="A75" s="18">
        <v>0</v>
      </c>
      <c r="B75" s="18">
        <v>0</v>
      </c>
      <c r="C75" s="18">
        <v>9</v>
      </c>
      <c r="D75" s="18">
        <v>0</v>
      </c>
      <c r="E75" s="18">
        <v>4</v>
      </c>
      <c r="F75" s="18">
        <v>1</v>
      </c>
      <c r="G75" s="18">
        <v>0</v>
      </c>
      <c r="H75" s="18">
        <v>1</v>
      </c>
      <c r="I75" s="18">
        <v>1</v>
      </c>
      <c r="J75" s="18">
        <v>0</v>
      </c>
      <c r="K75" s="18">
        <v>0</v>
      </c>
      <c r="L75" s="18">
        <v>3</v>
      </c>
      <c r="M75" s="18">
        <v>0</v>
      </c>
      <c r="N75" s="18">
        <v>0</v>
      </c>
      <c r="O75" s="18">
        <v>0</v>
      </c>
      <c r="P75" s="18">
        <v>0</v>
      </c>
      <c r="Q75" s="18">
        <v>0</v>
      </c>
      <c r="R75" s="24" t="s">
        <v>74</v>
      </c>
      <c r="S75" s="17" t="s">
        <v>8</v>
      </c>
      <c r="T75" s="25">
        <v>414.4</v>
      </c>
      <c r="U75" s="25">
        <f>570.5+500-57.1</f>
        <v>1013.4</v>
      </c>
      <c r="V75" s="25">
        <f>602.3+400</f>
        <v>1002.3</v>
      </c>
      <c r="W75" s="25">
        <v>1444.7</v>
      </c>
      <c r="X75" s="52">
        <v>3267</v>
      </c>
      <c r="Y75" s="52">
        <v>1444.7</v>
      </c>
      <c r="Z75" s="25">
        <f>SUM(T75:Y75)</f>
        <v>8586.5</v>
      </c>
      <c r="AA75" s="26">
        <v>2020</v>
      </c>
    </row>
    <row r="76" spans="1:27" ht="38.25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24" t="s">
        <v>82</v>
      </c>
      <c r="S76" s="17" t="s">
        <v>16</v>
      </c>
      <c r="T76" s="37">
        <v>100</v>
      </c>
      <c r="U76" s="37">
        <v>100</v>
      </c>
      <c r="V76" s="37">
        <v>100</v>
      </c>
      <c r="W76" s="37">
        <v>100</v>
      </c>
      <c r="X76" s="57">
        <v>100</v>
      </c>
      <c r="Y76" s="57">
        <v>100</v>
      </c>
      <c r="Z76" s="37">
        <v>100</v>
      </c>
      <c r="AA76" s="26">
        <v>2020</v>
      </c>
    </row>
    <row r="77" spans="1:27" ht="25.5" x14ac:dyDescent="0.25">
      <c r="A77" s="18">
        <v>0</v>
      </c>
      <c r="B77" s="18">
        <v>1</v>
      </c>
      <c r="C77" s="18">
        <v>0</v>
      </c>
      <c r="D77" s="18">
        <v>0</v>
      </c>
      <c r="E77" s="18">
        <v>4</v>
      </c>
      <c r="F77" s="18">
        <v>1</v>
      </c>
      <c r="G77" s="18">
        <v>0</v>
      </c>
      <c r="H77" s="18">
        <v>1</v>
      </c>
      <c r="I77" s="18">
        <v>1</v>
      </c>
      <c r="J77" s="18">
        <v>0</v>
      </c>
      <c r="K77" s="18">
        <v>0</v>
      </c>
      <c r="L77" s="18">
        <v>3</v>
      </c>
      <c r="M77" s="18">
        <v>0</v>
      </c>
      <c r="N77" s="18">
        <v>0</v>
      </c>
      <c r="O77" s="18">
        <v>0</v>
      </c>
      <c r="P77" s="18">
        <v>0</v>
      </c>
      <c r="Q77" s="18">
        <v>0</v>
      </c>
      <c r="R77" s="24" t="s">
        <v>74</v>
      </c>
      <c r="S77" s="17" t="s">
        <v>8</v>
      </c>
      <c r="T77" s="25">
        <v>250</v>
      </c>
      <c r="U77" s="25">
        <v>236</v>
      </c>
      <c r="V77" s="25">
        <v>400</v>
      </c>
      <c r="W77" s="25">
        <v>600</v>
      </c>
      <c r="X77" s="52">
        <v>401.9</v>
      </c>
      <c r="Y77" s="52">
        <v>400</v>
      </c>
      <c r="Z77" s="25">
        <f>SUM(T77:Y77)</f>
        <v>2287.9</v>
      </c>
      <c r="AA77" s="26">
        <v>2020</v>
      </c>
    </row>
    <row r="78" spans="1:27" ht="38.25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24" t="s">
        <v>83</v>
      </c>
      <c r="S78" s="17" t="s">
        <v>16</v>
      </c>
      <c r="T78" s="37">
        <v>100</v>
      </c>
      <c r="U78" s="37">
        <v>100</v>
      </c>
      <c r="V78" s="37">
        <v>100</v>
      </c>
      <c r="W78" s="37">
        <v>100</v>
      </c>
      <c r="X78" s="57">
        <v>100</v>
      </c>
      <c r="Y78" s="57">
        <v>100</v>
      </c>
      <c r="Z78" s="37">
        <v>100</v>
      </c>
      <c r="AA78" s="26">
        <v>2020</v>
      </c>
    </row>
    <row r="79" spans="1:27" ht="25.5" x14ac:dyDescent="0.25">
      <c r="A79" s="18">
        <v>0</v>
      </c>
      <c r="B79" s="18">
        <v>1</v>
      </c>
      <c r="C79" s="18">
        <v>1</v>
      </c>
      <c r="D79" s="18">
        <v>0</v>
      </c>
      <c r="E79" s="18">
        <v>4</v>
      </c>
      <c r="F79" s="18">
        <v>1</v>
      </c>
      <c r="G79" s="18">
        <v>0</v>
      </c>
      <c r="H79" s="18">
        <v>1</v>
      </c>
      <c r="I79" s="18">
        <v>1</v>
      </c>
      <c r="J79" s="18">
        <v>0</v>
      </c>
      <c r="K79" s="18">
        <v>0</v>
      </c>
      <c r="L79" s="18">
        <v>3</v>
      </c>
      <c r="M79" s="18">
        <v>0</v>
      </c>
      <c r="N79" s="18">
        <v>0</v>
      </c>
      <c r="O79" s="18">
        <v>0</v>
      </c>
      <c r="P79" s="18">
        <v>0</v>
      </c>
      <c r="Q79" s="18">
        <v>0</v>
      </c>
      <c r="R79" s="24" t="s">
        <v>74</v>
      </c>
      <c r="S79" s="17" t="s">
        <v>8</v>
      </c>
      <c r="T79" s="25">
        <v>200</v>
      </c>
      <c r="U79" s="25">
        <v>500</v>
      </c>
      <c r="V79" s="25">
        <f>450+150</f>
        <v>600</v>
      </c>
      <c r="W79" s="25">
        <v>550</v>
      </c>
      <c r="X79" s="52">
        <f>800+100</f>
        <v>900</v>
      </c>
      <c r="Y79" s="52">
        <v>600</v>
      </c>
      <c r="Z79" s="25">
        <f>SUM(T79:Y79)</f>
        <v>3350</v>
      </c>
      <c r="AA79" s="26">
        <v>2020</v>
      </c>
    </row>
    <row r="80" spans="1:27" ht="38.25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24" t="s">
        <v>84</v>
      </c>
      <c r="S80" s="17" t="s">
        <v>16</v>
      </c>
      <c r="T80" s="37">
        <v>100</v>
      </c>
      <c r="U80" s="37">
        <v>100</v>
      </c>
      <c r="V80" s="37">
        <v>100</v>
      </c>
      <c r="W80" s="37">
        <v>100</v>
      </c>
      <c r="X80" s="57">
        <v>100</v>
      </c>
      <c r="Y80" s="57">
        <v>100</v>
      </c>
      <c r="Z80" s="37">
        <v>100</v>
      </c>
      <c r="AA80" s="26">
        <v>2020</v>
      </c>
    </row>
    <row r="81" spans="1:27" ht="25.5" x14ac:dyDescent="0.25">
      <c r="A81" s="18">
        <v>0</v>
      </c>
      <c r="B81" s="18">
        <v>1</v>
      </c>
      <c r="C81" s="18">
        <v>2</v>
      </c>
      <c r="D81" s="18">
        <v>0</v>
      </c>
      <c r="E81" s="18">
        <v>4</v>
      </c>
      <c r="F81" s="18">
        <v>1</v>
      </c>
      <c r="G81" s="18">
        <v>0</v>
      </c>
      <c r="H81" s="18">
        <v>1</v>
      </c>
      <c r="I81" s="18">
        <v>1</v>
      </c>
      <c r="J81" s="18">
        <v>0</v>
      </c>
      <c r="K81" s="18">
        <v>0</v>
      </c>
      <c r="L81" s="18">
        <v>3</v>
      </c>
      <c r="M81" s="18">
        <v>0</v>
      </c>
      <c r="N81" s="18">
        <v>0</v>
      </c>
      <c r="O81" s="18">
        <v>0</v>
      </c>
      <c r="P81" s="18">
        <v>0</v>
      </c>
      <c r="Q81" s="18">
        <v>0</v>
      </c>
      <c r="R81" s="24" t="s">
        <v>74</v>
      </c>
      <c r="S81" s="17" t="s">
        <v>8</v>
      </c>
      <c r="T81" s="25">
        <f>250+69.1</f>
        <v>319.10000000000002</v>
      </c>
      <c r="U81" s="25">
        <f>250-25</f>
        <v>225</v>
      </c>
      <c r="V81" s="25">
        <f>200+90</f>
        <v>290</v>
      </c>
      <c r="W81" s="25">
        <f>410+300</f>
        <v>710</v>
      </c>
      <c r="X81" s="52">
        <v>500</v>
      </c>
      <c r="Y81" s="52">
        <v>410</v>
      </c>
      <c r="Z81" s="25">
        <f>SUM(T81:Y81)</f>
        <v>2454.1</v>
      </c>
      <c r="AA81" s="26">
        <v>2020</v>
      </c>
    </row>
    <row r="82" spans="1:27" ht="38.25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24" t="s">
        <v>85</v>
      </c>
      <c r="S82" s="17" t="s">
        <v>16</v>
      </c>
      <c r="T82" s="37">
        <v>100</v>
      </c>
      <c r="U82" s="37">
        <v>100</v>
      </c>
      <c r="V82" s="37">
        <v>100</v>
      </c>
      <c r="W82" s="37">
        <v>100</v>
      </c>
      <c r="X82" s="57">
        <v>100</v>
      </c>
      <c r="Y82" s="57">
        <v>100</v>
      </c>
      <c r="Z82" s="37">
        <v>100</v>
      </c>
      <c r="AA82" s="26">
        <v>2020</v>
      </c>
    </row>
    <row r="83" spans="1:27" ht="25.5" x14ac:dyDescent="0.25">
      <c r="A83" s="18">
        <v>0</v>
      </c>
      <c r="B83" s="18">
        <v>1</v>
      </c>
      <c r="C83" s="18">
        <v>9</v>
      </c>
      <c r="D83" s="18">
        <v>0</v>
      </c>
      <c r="E83" s="18">
        <v>4</v>
      </c>
      <c r="F83" s="18">
        <v>1</v>
      </c>
      <c r="G83" s="18">
        <v>0</v>
      </c>
      <c r="H83" s="18">
        <v>1</v>
      </c>
      <c r="I83" s="18">
        <v>1</v>
      </c>
      <c r="J83" s="18">
        <v>0</v>
      </c>
      <c r="K83" s="18">
        <v>0</v>
      </c>
      <c r="L83" s="18">
        <v>3</v>
      </c>
      <c r="M83" s="18">
        <v>0</v>
      </c>
      <c r="N83" s="18">
        <v>0</v>
      </c>
      <c r="O83" s="18">
        <v>0</v>
      </c>
      <c r="P83" s="18">
        <v>0</v>
      </c>
      <c r="Q83" s="18">
        <v>0</v>
      </c>
      <c r="R83" s="24" t="s">
        <v>74</v>
      </c>
      <c r="S83" s="17" t="s">
        <v>8</v>
      </c>
      <c r="T83" s="25">
        <f>175+146</f>
        <v>321</v>
      </c>
      <c r="U83" s="25">
        <v>175</v>
      </c>
      <c r="V83" s="25">
        <v>175</v>
      </c>
      <c r="W83" s="25">
        <v>260</v>
      </c>
      <c r="X83" s="52">
        <v>350</v>
      </c>
      <c r="Y83" s="52">
        <v>260</v>
      </c>
      <c r="Z83" s="25">
        <f>SUM(T83:Y83)</f>
        <v>1541</v>
      </c>
      <c r="AA83" s="26">
        <v>2020</v>
      </c>
    </row>
    <row r="84" spans="1:27" ht="38.25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24" t="s">
        <v>86</v>
      </c>
      <c r="S84" s="17" t="s">
        <v>16</v>
      </c>
      <c r="T84" s="37">
        <v>100</v>
      </c>
      <c r="U84" s="37">
        <v>100</v>
      </c>
      <c r="V84" s="37">
        <v>100</v>
      </c>
      <c r="W84" s="37">
        <v>100</v>
      </c>
      <c r="X84" s="57">
        <v>100</v>
      </c>
      <c r="Y84" s="57">
        <v>100</v>
      </c>
      <c r="Z84" s="37">
        <v>100</v>
      </c>
      <c r="AA84" s="26">
        <v>2020</v>
      </c>
    </row>
    <row r="85" spans="1:27" ht="25.5" x14ac:dyDescent="0.25">
      <c r="A85" s="18">
        <v>0</v>
      </c>
      <c r="B85" s="18">
        <v>2</v>
      </c>
      <c r="C85" s="18">
        <v>0</v>
      </c>
      <c r="D85" s="18">
        <v>0</v>
      </c>
      <c r="E85" s="18">
        <v>4</v>
      </c>
      <c r="F85" s="18">
        <v>1</v>
      </c>
      <c r="G85" s="18">
        <v>0</v>
      </c>
      <c r="H85" s="18">
        <v>1</v>
      </c>
      <c r="I85" s="18">
        <v>1</v>
      </c>
      <c r="J85" s="18">
        <v>0</v>
      </c>
      <c r="K85" s="18">
        <v>0</v>
      </c>
      <c r="L85" s="18">
        <v>3</v>
      </c>
      <c r="M85" s="18">
        <v>0</v>
      </c>
      <c r="N85" s="18">
        <v>0</v>
      </c>
      <c r="O85" s="18">
        <v>0</v>
      </c>
      <c r="P85" s="18">
        <v>0</v>
      </c>
      <c r="Q85" s="18">
        <v>0</v>
      </c>
      <c r="R85" s="24" t="s">
        <v>74</v>
      </c>
      <c r="S85" s="17" t="s">
        <v>8</v>
      </c>
      <c r="T85" s="25">
        <f>819.8+846.6</f>
        <v>1666.4</v>
      </c>
      <c r="U85" s="25">
        <f>850+44.2+59-85</f>
        <v>868.2</v>
      </c>
      <c r="V85" s="25">
        <f>432.8+71.5+7.9</f>
        <v>512.20000000000005</v>
      </c>
      <c r="W85" s="25">
        <v>650</v>
      </c>
      <c r="X85" s="52">
        <v>1150</v>
      </c>
      <c r="Y85" s="52">
        <v>650</v>
      </c>
      <c r="Z85" s="25">
        <f>SUM(T85:Y85)</f>
        <v>5496.8</v>
      </c>
      <c r="AA85" s="26">
        <v>2020</v>
      </c>
    </row>
    <row r="86" spans="1:27" ht="38.25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24" t="s">
        <v>87</v>
      </c>
      <c r="S86" s="17" t="s">
        <v>16</v>
      </c>
      <c r="T86" s="37">
        <v>100</v>
      </c>
      <c r="U86" s="37">
        <v>100</v>
      </c>
      <c r="V86" s="37">
        <v>100</v>
      </c>
      <c r="W86" s="37">
        <v>100</v>
      </c>
      <c r="X86" s="57">
        <v>100</v>
      </c>
      <c r="Y86" s="57">
        <v>100</v>
      </c>
      <c r="Z86" s="37">
        <v>100</v>
      </c>
      <c r="AA86" s="26">
        <v>2020</v>
      </c>
    </row>
    <row r="87" spans="1:27" ht="25.5" x14ac:dyDescent="0.25">
      <c r="A87" s="18">
        <v>0</v>
      </c>
      <c r="B87" s="18">
        <v>4</v>
      </c>
      <c r="C87" s="18">
        <v>3</v>
      </c>
      <c r="D87" s="18">
        <v>0</v>
      </c>
      <c r="E87" s="18">
        <v>4</v>
      </c>
      <c r="F87" s="18">
        <v>1</v>
      </c>
      <c r="G87" s="18">
        <v>0</v>
      </c>
      <c r="H87" s="18">
        <v>1</v>
      </c>
      <c r="I87" s="18">
        <v>1</v>
      </c>
      <c r="J87" s="18">
        <v>0</v>
      </c>
      <c r="K87" s="18">
        <v>0</v>
      </c>
      <c r="L87" s="18">
        <v>3</v>
      </c>
      <c r="M87" s="18">
        <v>0</v>
      </c>
      <c r="N87" s="18">
        <v>0</v>
      </c>
      <c r="O87" s="18">
        <v>0</v>
      </c>
      <c r="P87" s="18">
        <v>0</v>
      </c>
      <c r="Q87" s="18">
        <v>0</v>
      </c>
      <c r="R87" s="24" t="s">
        <v>74</v>
      </c>
      <c r="S87" s="17" t="s">
        <v>8</v>
      </c>
      <c r="T87" s="25">
        <v>471.5</v>
      </c>
      <c r="U87" s="25">
        <f>450-45</f>
        <v>405</v>
      </c>
      <c r="V87" s="25">
        <f>458.4-80.9</f>
        <v>377.5</v>
      </c>
      <c r="W87" s="25">
        <v>640</v>
      </c>
      <c r="X87" s="52">
        <v>700</v>
      </c>
      <c r="Y87" s="52">
        <v>640</v>
      </c>
      <c r="Z87" s="25">
        <f>SUM(T87:Y87)</f>
        <v>3234</v>
      </c>
      <c r="AA87" s="26">
        <v>2020</v>
      </c>
    </row>
    <row r="88" spans="1:27" ht="38.25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24" t="s">
        <v>90</v>
      </c>
      <c r="S88" s="17" t="s">
        <v>16</v>
      </c>
      <c r="T88" s="37">
        <v>100</v>
      </c>
      <c r="U88" s="37">
        <v>100</v>
      </c>
      <c r="V88" s="37">
        <v>100</v>
      </c>
      <c r="W88" s="37">
        <v>100</v>
      </c>
      <c r="X88" s="57">
        <v>100</v>
      </c>
      <c r="Y88" s="57">
        <v>100</v>
      </c>
      <c r="Z88" s="37">
        <v>100</v>
      </c>
      <c r="AA88" s="26">
        <v>2020</v>
      </c>
    </row>
    <row r="89" spans="1:27" ht="25.5" x14ac:dyDescent="0.25">
      <c r="A89" s="18">
        <v>0</v>
      </c>
      <c r="B89" s="18">
        <v>1</v>
      </c>
      <c r="C89" s="18">
        <v>4</v>
      </c>
      <c r="D89" s="18">
        <v>0</v>
      </c>
      <c r="E89" s="18">
        <v>4</v>
      </c>
      <c r="F89" s="18">
        <v>1</v>
      </c>
      <c r="G89" s="18">
        <v>0</v>
      </c>
      <c r="H89" s="18">
        <v>1</v>
      </c>
      <c r="I89" s="18">
        <v>1</v>
      </c>
      <c r="J89" s="18">
        <v>0</v>
      </c>
      <c r="K89" s="18">
        <v>0</v>
      </c>
      <c r="L89" s="18">
        <v>3</v>
      </c>
      <c r="M89" s="18">
        <v>0</v>
      </c>
      <c r="N89" s="18">
        <v>0</v>
      </c>
      <c r="O89" s="18">
        <v>0</v>
      </c>
      <c r="P89" s="18">
        <v>0</v>
      </c>
      <c r="Q89" s="18">
        <v>0</v>
      </c>
      <c r="R89" s="24" t="s">
        <v>74</v>
      </c>
      <c r="S89" s="17" t="s">
        <v>8</v>
      </c>
      <c r="T89" s="25">
        <v>250</v>
      </c>
      <c r="U89" s="25">
        <f>250-25</f>
        <v>225</v>
      </c>
      <c r="V89" s="25">
        <v>250</v>
      </c>
      <c r="W89" s="25">
        <v>300</v>
      </c>
      <c r="X89" s="52">
        <v>550</v>
      </c>
      <c r="Y89" s="52">
        <v>450</v>
      </c>
      <c r="Z89" s="25">
        <f>SUM(T89:Y89)</f>
        <v>2025</v>
      </c>
      <c r="AA89" s="26">
        <v>2020</v>
      </c>
    </row>
    <row r="90" spans="1:27" ht="38.25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24" t="s">
        <v>88</v>
      </c>
      <c r="S90" s="17" t="s">
        <v>16</v>
      </c>
      <c r="T90" s="37">
        <v>100</v>
      </c>
      <c r="U90" s="37">
        <v>100</v>
      </c>
      <c r="V90" s="37">
        <v>100</v>
      </c>
      <c r="W90" s="37">
        <v>100</v>
      </c>
      <c r="X90" s="57">
        <v>100</v>
      </c>
      <c r="Y90" s="57">
        <v>100</v>
      </c>
      <c r="Z90" s="37">
        <v>100</v>
      </c>
      <c r="AA90" s="26">
        <v>2020</v>
      </c>
    </row>
    <row r="91" spans="1:27" ht="25.5" x14ac:dyDescent="0.25">
      <c r="A91" s="18">
        <v>0</v>
      </c>
      <c r="B91" s="18">
        <v>1</v>
      </c>
      <c r="C91" s="18">
        <v>8</v>
      </c>
      <c r="D91" s="18">
        <v>0</v>
      </c>
      <c r="E91" s="18">
        <v>4</v>
      </c>
      <c r="F91" s="18">
        <v>1</v>
      </c>
      <c r="G91" s="18">
        <v>0</v>
      </c>
      <c r="H91" s="18">
        <v>1</v>
      </c>
      <c r="I91" s="18">
        <v>1</v>
      </c>
      <c r="J91" s="18">
        <v>0</v>
      </c>
      <c r="K91" s="18">
        <v>0</v>
      </c>
      <c r="L91" s="18">
        <v>3</v>
      </c>
      <c r="M91" s="18">
        <v>0</v>
      </c>
      <c r="N91" s="18">
        <v>0</v>
      </c>
      <c r="O91" s="18">
        <v>0</v>
      </c>
      <c r="P91" s="18">
        <v>0</v>
      </c>
      <c r="Q91" s="18">
        <v>0</v>
      </c>
      <c r="R91" s="24" t="s">
        <v>74</v>
      </c>
      <c r="S91" s="17" t="s">
        <v>8</v>
      </c>
      <c r="T91" s="25">
        <v>0</v>
      </c>
      <c r="U91" s="25">
        <v>68.7</v>
      </c>
      <c r="V91" s="25">
        <v>50</v>
      </c>
      <c r="W91" s="25">
        <v>0</v>
      </c>
      <c r="X91" s="52">
        <f>300-300</f>
        <v>0</v>
      </c>
      <c r="Y91" s="52">
        <f>300-300</f>
        <v>0</v>
      </c>
      <c r="Z91" s="25">
        <f>SUM(T91:Y91)</f>
        <v>118.7</v>
      </c>
      <c r="AA91" s="26">
        <v>2020</v>
      </c>
    </row>
    <row r="92" spans="1:27" ht="38.25" x14ac:dyDescent="0.25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24" t="s">
        <v>89</v>
      </c>
      <c r="S92" s="17" t="s">
        <v>16</v>
      </c>
      <c r="T92" s="37">
        <v>0</v>
      </c>
      <c r="U92" s="37">
        <v>100</v>
      </c>
      <c r="V92" s="37">
        <v>100</v>
      </c>
      <c r="W92" s="37">
        <v>0</v>
      </c>
      <c r="X92" s="57">
        <v>0</v>
      </c>
      <c r="Y92" s="57">
        <v>0</v>
      </c>
      <c r="Z92" s="37">
        <v>100</v>
      </c>
      <c r="AA92" s="26">
        <v>2017</v>
      </c>
    </row>
    <row r="93" spans="1:27" x14ac:dyDescent="0.25">
      <c r="AA93" s="39"/>
    </row>
    <row r="94" spans="1:27" x14ac:dyDescent="0.25">
      <c r="AA94" s="43"/>
    </row>
    <row r="96" spans="1:27" ht="15.75" x14ac:dyDescent="0.25">
      <c r="A96" s="68" t="s">
        <v>94</v>
      </c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  <c r="W96" s="40"/>
      <c r="X96" s="58"/>
      <c r="Y96" s="58"/>
      <c r="AA96" s="41" t="s">
        <v>31</v>
      </c>
    </row>
    <row r="100" spans="21:21" x14ac:dyDescent="0.25">
      <c r="U100" s="42"/>
    </row>
    <row r="101" spans="21:21" x14ac:dyDescent="0.25">
      <c r="U101" s="42"/>
    </row>
    <row r="102" spans="21:21" x14ac:dyDescent="0.25">
      <c r="U102" s="42"/>
    </row>
  </sheetData>
  <sheetProtection deleteColumns="0" deleteRows="0"/>
  <mergeCells count="16">
    <mergeCell ref="A96:V96"/>
    <mergeCell ref="A8:AA8"/>
    <mergeCell ref="A9:AA9"/>
    <mergeCell ref="A10:AA10"/>
    <mergeCell ref="R12:R13"/>
    <mergeCell ref="S12:S13"/>
    <mergeCell ref="T12:Y12"/>
    <mergeCell ref="Z12:AA12"/>
    <mergeCell ref="A13:C13"/>
    <mergeCell ref="D13:E13"/>
    <mergeCell ref="W1:AA1"/>
    <mergeCell ref="W3:AA3"/>
    <mergeCell ref="A12:Q12"/>
    <mergeCell ref="H13:Q13"/>
    <mergeCell ref="F13:G13"/>
    <mergeCell ref="X2:AA2"/>
  </mergeCells>
  <pageMargins left="0.23622047244094491" right="0.15748031496062992" top="0.82677165354330717" bottom="0.35433070866141736" header="0.15748031496062992" footer="0.15748031496062992"/>
  <pageSetup paperSize="9" scale="55" fitToHeight="0" orientation="landscape" r:id="rId1"/>
  <headerFooter differentFirst="1">
    <oddHeader>&amp;C&amp;P</oddHeader>
  </headerFooter>
  <ignoredErrors>
    <ignoredError sqref="Z34 Z32 Z24 Z45 Z47 Z49 Z51 Z53 Z55 Z63 Z65 Z67 Z83 Z81 Z79 Z77 Z75 Z73 Z71 Z6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"/>
  <sheetViews>
    <sheetView workbookViewId="0">
      <selection sqref="A1:Y16"/>
    </sheetView>
  </sheetViews>
  <sheetFormatPr defaultRowHeight="15" x14ac:dyDescent="0.25"/>
  <cols>
    <col min="1" max="14" width="5.28515625" customWidth="1"/>
    <col min="15" max="15" width="73.28515625" customWidth="1"/>
    <col min="16" max="25" width="10.85546875" customWidth="1"/>
  </cols>
  <sheetData>
    <row r="1" spans="1:25" x14ac:dyDescent="0.25">
      <c r="A1" s="72" t="s">
        <v>27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</row>
    <row r="2" spans="1:25" x14ac:dyDescent="0.25">
      <c r="A2" s="72" t="s">
        <v>28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</row>
    <row r="3" spans="1:25" x14ac:dyDescent="0.25">
      <c r="A3" s="72" t="s">
        <v>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</row>
    <row r="4" spans="1:2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1"/>
      <c r="R4" s="1"/>
      <c r="S4" s="3"/>
      <c r="T4" s="1"/>
      <c r="U4" s="1"/>
      <c r="V4" s="1"/>
      <c r="W4" s="1"/>
      <c r="X4" s="2"/>
      <c r="Y4" s="2"/>
    </row>
    <row r="5" spans="1:25" ht="29.25" customHeight="1" x14ac:dyDescent="0.25">
      <c r="A5" s="74" t="s">
        <v>0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1" t="s">
        <v>5</v>
      </c>
      <c r="P5" s="71" t="s">
        <v>7</v>
      </c>
      <c r="Q5" s="71" t="s">
        <v>10</v>
      </c>
      <c r="R5" s="71"/>
      <c r="S5" s="71"/>
      <c r="T5" s="71"/>
      <c r="U5" s="71"/>
      <c r="V5" s="71"/>
      <c r="W5" s="71"/>
      <c r="X5" s="71" t="s">
        <v>14</v>
      </c>
      <c r="Y5" s="71"/>
    </row>
    <row r="6" spans="1:25" ht="38.25" x14ac:dyDescent="0.25">
      <c r="A6" s="71" t="s">
        <v>4</v>
      </c>
      <c r="B6" s="71"/>
      <c r="C6" s="71"/>
      <c r="D6" s="71" t="s">
        <v>1</v>
      </c>
      <c r="E6" s="71"/>
      <c r="F6" s="71" t="s">
        <v>2</v>
      </c>
      <c r="G6" s="71"/>
      <c r="H6" s="71" t="s">
        <v>3</v>
      </c>
      <c r="I6" s="71"/>
      <c r="J6" s="71"/>
      <c r="K6" s="71"/>
      <c r="L6" s="71"/>
      <c r="M6" s="71"/>
      <c r="N6" s="71"/>
      <c r="O6" s="71"/>
      <c r="P6" s="71"/>
      <c r="Q6" s="13">
        <v>2014</v>
      </c>
      <c r="R6" s="13">
        <v>2015</v>
      </c>
      <c r="S6" s="13">
        <v>2016</v>
      </c>
      <c r="T6" s="13">
        <v>2017</v>
      </c>
      <c r="U6" s="13">
        <v>2018</v>
      </c>
      <c r="V6" s="13">
        <v>2019</v>
      </c>
      <c r="W6" s="13">
        <v>2020</v>
      </c>
      <c r="X6" s="13" t="s">
        <v>12</v>
      </c>
      <c r="Y6" s="13" t="s">
        <v>13</v>
      </c>
    </row>
    <row r="7" spans="1:25" x14ac:dyDescent="0.25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  <c r="X7" s="13">
        <v>23</v>
      </c>
      <c r="Y7" s="13">
        <v>24</v>
      </c>
    </row>
    <row r="8" spans="1:25" ht="25.5" x14ac:dyDescent="0.25">
      <c r="A8" s="8">
        <v>0</v>
      </c>
      <c r="B8" s="8">
        <v>1</v>
      </c>
      <c r="C8" s="8">
        <v>1</v>
      </c>
      <c r="D8" s="8">
        <v>0</v>
      </c>
      <c r="E8" s="8">
        <v>4</v>
      </c>
      <c r="F8" s="8">
        <v>1</v>
      </c>
      <c r="G8" s="8">
        <v>0</v>
      </c>
      <c r="H8" s="8">
        <v>1</v>
      </c>
      <c r="I8" s="8">
        <v>1</v>
      </c>
      <c r="J8" s="8">
        <v>0</v>
      </c>
      <c r="K8" s="8">
        <v>0</v>
      </c>
      <c r="L8" s="8">
        <v>1</v>
      </c>
      <c r="M8" s="8">
        <v>0</v>
      </c>
      <c r="N8" s="8">
        <v>3</v>
      </c>
      <c r="O8" s="6" t="s">
        <v>23</v>
      </c>
      <c r="P8" s="13" t="s">
        <v>8</v>
      </c>
      <c r="Q8" s="4">
        <v>300</v>
      </c>
      <c r="R8" s="4">
        <v>500</v>
      </c>
      <c r="S8" s="4">
        <v>424</v>
      </c>
      <c r="T8" s="4">
        <v>200</v>
      </c>
      <c r="U8" s="4">
        <v>200</v>
      </c>
      <c r="V8" s="4">
        <v>200</v>
      </c>
      <c r="W8" s="4">
        <v>200</v>
      </c>
      <c r="X8" s="4">
        <f>SUM(R8:W8)</f>
        <v>1724</v>
      </c>
      <c r="Y8" s="5">
        <v>2020</v>
      </c>
    </row>
    <row r="9" spans="1:25" ht="25.5" x14ac:dyDescent="0.25">
      <c r="A9" s="8"/>
      <c r="B9" s="8"/>
      <c r="C9" s="8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7" t="s">
        <v>24</v>
      </c>
      <c r="P9" s="13" t="s">
        <v>16</v>
      </c>
      <c r="Q9" s="5">
        <v>100</v>
      </c>
      <c r="R9" s="5">
        <v>100</v>
      </c>
      <c r="S9" s="5">
        <v>100</v>
      </c>
      <c r="T9" s="5">
        <v>100</v>
      </c>
      <c r="U9" s="5">
        <v>100</v>
      </c>
      <c r="V9" s="5">
        <v>100</v>
      </c>
      <c r="W9" s="5">
        <v>100</v>
      </c>
      <c r="X9" s="5">
        <v>100</v>
      </c>
      <c r="Y9" s="5">
        <v>2020</v>
      </c>
    </row>
    <row r="10" spans="1:25" ht="25.5" x14ac:dyDescent="0.25">
      <c r="A10" s="8"/>
      <c r="B10" s="8"/>
      <c r="C10" s="8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7" t="s">
        <v>18</v>
      </c>
      <c r="P10" s="11" t="s">
        <v>16</v>
      </c>
      <c r="Q10" s="12">
        <v>100</v>
      </c>
      <c r="R10" s="12">
        <v>100</v>
      </c>
      <c r="S10" s="12">
        <v>100</v>
      </c>
      <c r="T10" s="12">
        <v>100</v>
      </c>
      <c r="U10" s="12">
        <v>100</v>
      </c>
      <c r="V10" s="12">
        <v>100</v>
      </c>
      <c r="W10" s="12">
        <v>100</v>
      </c>
      <c r="X10" s="12">
        <v>100</v>
      </c>
      <c r="Y10" s="5">
        <v>2020</v>
      </c>
    </row>
    <row r="11" spans="1:25" ht="25.5" x14ac:dyDescent="0.25">
      <c r="A11" s="8"/>
      <c r="B11" s="8"/>
      <c r="C11" s="8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7" t="s">
        <v>25</v>
      </c>
      <c r="P11" s="13" t="s">
        <v>16</v>
      </c>
      <c r="Q11" s="5">
        <v>100</v>
      </c>
      <c r="R11" s="5">
        <v>100</v>
      </c>
      <c r="S11" s="5">
        <v>100</v>
      </c>
      <c r="T11" s="5">
        <v>100</v>
      </c>
      <c r="U11" s="5">
        <v>100</v>
      </c>
      <c r="V11" s="5">
        <v>100</v>
      </c>
      <c r="W11" s="5">
        <v>100</v>
      </c>
      <c r="X11" s="5">
        <v>100</v>
      </c>
      <c r="Y11" s="5">
        <v>2020</v>
      </c>
    </row>
    <row r="12" spans="1:25" ht="25.5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7" t="s">
        <v>19</v>
      </c>
      <c r="P12" s="5" t="s">
        <v>16</v>
      </c>
      <c r="Q12" s="5">
        <v>80</v>
      </c>
      <c r="R12" s="5">
        <v>90</v>
      </c>
      <c r="S12" s="5">
        <v>100</v>
      </c>
      <c r="T12" s="5">
        <v>100</v>
      </c>
      <c r="U12" s="5">
        <v>100</v>
      </c>
      <c r="V12" s="5">
        <v>100</v>
      </c>
      <c r="W12" s="5">
        <v>100</v>
      </c>
      <c r="X12" s="5">
        <v>100</v>
      </c>
      <c r="Y12" s="5">
        <v>2020</v>
      </c>
    </row>
    <row r="13" spans="1:25" ht="25.5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7" t="s">
        <v>26</v>
      </c>
      <c r="P13" s="13" t="s">
        <v>16</v>
      </c>
      <c r="Q13" s="5">
        <v>100</v>
      </c>
      <c r="R13" s="5">
        <v>100</v>
      </c>
      <c r="S13" s="5">
        <v>100</v>
      </c>
      <c r="T13" s="5">
        <v>100</v>
      </c>
      <c r="U13" s="5">
        <v>100</v>
      </c>
      <c r="V13" s="5">
        <v>100</v>
      </c>
      <c r="W13" s="5">
        <v>100</v>
      </c>
      <c r="X13" s="5">
        <v>100</v>
      </c>
      <c r="Y13" s="5">
        <v>2020</v>
      </c>
    </row>
    <row r="14" spans="1:25" ht="25.5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10" t="s">
        <v>22</v>
      </c>
      <c r="P14" s="13" t="s">
        <v>16</v>
      </c>
      <c r="Q14" s="5">
        <v>100</v>
      </c>
      <c r="R14" s="5">
        <v>100</v>
      </c>
      <c r="S14" s="5">
        <v>100</v>
      </c>
      <c r="T14" s="5">
        <v>100</v>
      </c>
      <c r="U14" s="5">
        <v>100</v>
      </c>
      <c r="V14" s="5">
        <v>100</v>
      </c>
      <c r="W14" s="5">
        <v>100</v>
      </c>
      <c r="X14" s="5">
        <v>100</v>
      </c>
      <c r="Y14" s="5">
        <v>2020</v>
      </c>
    </row>
    <row r="15" spans="1:25" ht="25.5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7" t="s">
        <v>20</v>
      </c>
      <c r="P15" s="13" t="s">
        <v>16</v>
      </c>
      <c r="Q15" s="5">
        <v>0</v>
      </c>
      <c r="R15" s="5">
        <v>0</v>
      </c>
      <c r="S15" s="5">
        <v>100</v>
      </c>
      <c r="T15" s="5">
        <v>100</v>
      </c>
      <c r="U15" s="5">
        <v>100</v>
      </c>
      <c r="V15" s="5">
        <v>100</v>
      </c>
      <c r="W15" s="5">
        <v>100</v>
      </c>
      <c r="X15" s="5">
        <v>100</v>
      </c>
      <c r="Y15" s="5">
        <v>2020</v>
      </c>
    </row>
    <row r="16" spans="1:25" ht="25.5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7" t="s">
        <v>21</v>
      </c>
      <c r="P16" s="13" t="s">
        <v>16</v>
      </c>
      <c r="Q16" s="5">
        <v>0</v>
      </c>
      <c r="R16" s="5">
        <v>0</v>
      </c>
      <c r="S16" s="5">
        <v>0</v>
      </c>
      <c r="T16" s="5">
        <v>0</v>
      </c>
      <c r="U16" s="5">
        <v>100</v>
      </c>
      <c r="V16" s="5">
        <v>100</v>
      </c>
      <c r="W16" s="5">
        <v>100</v>
      </c>
      <c r="X16" s="5">
        <v>100</v>
      </c>
      <c r="Y16" s="5">
        <v>2020</v>
      </c>
    </row>
  </sheetData>
  <mergeCells count="12">
    <mergeCell ref="F6:G6"/>
    <mergeCell ref="H6:N6"/>
    <mergeCell ref="A1:Y1"/>
    <mergeCell ref="A2:Y2"/>
    <mergeCell ref="A3:Y3"/>
    <mergeCell ref="A5:N5"/>
    <mergeCell ref="O5:O6"/>
    <mergeCell ref="P5:P6"/>
    <mergeCell ref="Q5:W5"/>
    <mergeCell ref="X5:Y5"/>
    <mergeCell ref="A6:C6"/>
    <mergeCell ref="D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Листы</vt:lpstr>
      </vt:variant>
      <vt:variant>
        <vt:i4>2</vt:i4>
      </vt:variant>
      <vt:variant>
        <vt:lpstr>Диаграммы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2015-2020</vt:lpstr>
      <vt:lpstr>Лист1</vt:lpstr>
      <vt:lpstr>Диаграмма1</vt:lpstr>
      <vt:lpstr>'2015-2020'!Заголовки_для_печати</vt:lpstr>
      <vt:lpstr>'2015-2020'!Область_печати</vt:lpstr>
    </vt:vector>
  </TitlesOfParts>
  <Company>Администрация города Твери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inf_isaev</dc:creator>
  <cp:lastModifiedBy>Ким Екатерина Игоревна</cp:lastModifiedBy>
  <cp:lastPrinted>2019-09-18T14:54:43Z</cp:lastPrinted>
  <dcterms:created xsi:type="dcterms:W3CDTF">2010-07-08T13:14:03Z</dcterms:created>
  <dcterms:modified xsi:type="dcterms:W3CDTF">2019-10-08T13:17:09Z</dcterms:modified>
</cp:coreProperties>
</file>